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\Park Development\Planning\PSMP Update\LOS\"/>
    </mc:Choice>
  </mc:AlternateContent>
  <bookViews>
    <workbookView xWindow="0" yWindow="0" windowWidth="28800" windowHeight="12210"/>
  </bookViews>
  <sheets>
    <sheet name="Total" sheetId="5" r:id="rId1"/>
  </sheets>
  <definedNames>
    <definedName name="_xlnm.Print_Area" localSheetId="0">Total!$A$1:$Y$30</definedName>
  </definedNames>
  <calcPr calcId="171027"/>
</workbook>
</file>

<file path=xl/calcChain.xml><?xml version="1.0" encoding="utf-8"?>
<calcChain xmlns="http://schemas.openxmlformats.org/spreadsheetml/2006/main">
  <c r="M17" i="5" l="1"/>
  <c r="Q17" i="5"/>
  <c r="P25" i="5" l="1"/>
  <c r="L25" i="5"/>
  <c r="J25" i="5"/>
  <c r="P24" i="5"/>
  <c r="L24" i="5"/>
  <c r="J24" i="5"/>
  <c r="P23" i="5"/>
  <c r="L23" i="5"/>
  <c r="J23" i="5"/>
  <c r="P22" i="5"/>
  <c r="L22" i="5"/>
  <c r="J22" i="5"/>
  <c r="P21" i="5"/>
  <c r="L21" i="5"/>
  <c r="J21" i="5"/>
  <c r="P20" i="5"/>
  <c r="L20" i="5"/>
  <c r="J20" i="5"/>
  <c r="P19" i="5"/>
  <c r="L19" i="5"/>
  <c r="J19" i="5"/>
  <c r="P18" i="5"/>
  <c r="L18" i="5"/>
  <c r="J18" i="5"/>
  <c r="P17" i="5"/>
  <c r="L17" i="5"/>
  <c r="J17" i="5"/>
  <c r="P16" i="5"/>
  <c r="L16" i="5"/>
  <c r="J16" i="5"/>
  <c r="P15" i="5"/>
  <c r="L15" i="5"/>
  <c r="J15" i="5"/>
  <c r="P14" i="5"/>
  <c r="L14" i="5"/>
  <c r="J14" i="5"/>
  <c r="P13" i="5"/>
  <c r="L13" i="5"/>
  <c r="J13" i="5"/>
  <c r="P12" i="5"/>
  <c r="L12" i="5"/>
  <c r="J12" i="5"/>
  <c r="P11" i="5"/>
  <c r="L11" i="5"/>
  <c r="J11" i="5"/>
  <c r="P10" i="5"/>
  <c r="L10" i="5"/>
  <c r="J10" i="5"/>
  <c r="P9" i="5"/>
  <c r="L9" i="5"/>
  <c r="J9" i="5"/>
  <c r="P8" i="5"/>
  <c r="L8" i="5"/>
  <c r="J8" i="5"/>
  <c r="P7" i="5"/>
  <c r="L7" i="5"/>
  <c r="J7" i="5"/>
  <c r="P6" i="5"/>
  <c r="L6" i="5"/>
  <c r="J6" i="5"/>
  <c r="G19" i="5" l="1"/>
  <c r="C15" i="5" l="1"/>
  <c r="D15" i="5"/>
  <c r="C12" i="5"/>
  <c r="D12" i="5"/>
  <c r="AF9" i="5" l="1"/>
  <c r="G24" i="5" l="1"/>
  <c r="I24" i="5" s="1"/>
  <c r="H24" i="5"/>
  <c r="T24" i="5"/>
  <c r="X24" i="5"/>
  <c r="AB24" i="5"/>
  <c r="AC24" i="5" l="1"/>
  <c r="AD24" i="5" s="1"/>
  <c r="Y24" i="5"/>
  <c r="Z24" i="5" s="1"/>
  <c r="U24" i="5"/>
  <c r="R24" i="5"/>
  <c r="S24" i="5"/>
  <c r="AE24" i="5"/>
  <c r="G17" i="5"/>
  <c r="G11" i="5"/>
  <c r="AF11" i="5" s="1"/>
  <c r="G16" i="5"/>
  <c r="AF16" i="5" s="1"/>
  <c r="G6" i="5"/>
  <c r="AF6" i="5" s="1"/>
  <c r="G13" i="5"/>
  <c r="AF13" i="5" s="1"/>
  <c r="G8" i="5"/>
  <c r="G14" i="5"/>
  <c r="AF14" i="5" s="1"/>
  <c r="G15" i="5"/>
  <c r="G12" i="5"/>
  <c r="I12" i="5" s="1"/>
  <c r="G7" i="5"/>
  <c r="AF7" i="5" s="1"/>
  <c r="G10" i="5"/>
  <c r="AF10" i="5" s="1"/>
  <c r="G21" i="5"/>
  <c r="G25" i="5"/>
  <c r="G22" i="5"/>
  <c r="G23" i="5"/>
  <c r="AF8" i="5" l="1"/>
  <c r="O8" i="5"/>
  <c r="M8" i="5"/>
  <c r="K8" i="5"/>
  <c r="AA24" i="5"/>
  <c r="V24" i="5"/>
  <c r="W24" i="5"/>
  <c r="AC16" i="5"/>
  <c r="AD16" i="5" s="1"/>
  <c r="AC6" i="5"/>
  <c r="AC13" i="5"/>
  <c r="AC8" i="5"/>
  <c r="AE8" i="5" s="1"/>
  <c r="AC14" i="5"/>
  <c r="AD14" i="5" s="1"/>
  <c r="AC9" i="5"/>
  <c r="AC7" i="5"/>
  <c r="AC23" i="5"/>
  <c r="AC20" i="5"/>
  <c r="AC17" i="5"/>
  <c r="AE17" i="5" s="1"/>
  <c r="AC18" i="5"/>
  <c r="Y16" i="5"/>
  <c r="Z16" i="5" s="1"/>
  <c r="Y6" i="5"/>
  <c r="Z6" i="5" s="1"/>
  <c r="Y13" i="5"/>
  <c r="Y8" i="5"/>
  <c r="Y14" i="5"/>
  <c r="Y9" i="5"/>
  <c r="Y7" i="5"/>
  <c r="Y23" i="5"/>
  <c r="Z23" i="5" s="1"/>
  <c r="Y20" i="5"/>
  <c r="Y17" i="5"/>
  <c r="Y18" i="5"/>
  <c r="U16" i="5"/>
  <c r="V16" i="5" s="1"/>
  <c r="U6" i="5"/>
  <c r="U13" i="5"/>
  <c r="V13" i="5" s="1"/>
  <c r="U8" i="5"/>
  <c r="W8" i="5" s="1"/>
  <c r="U14" i="5"/>
  <c r="U9" i="5"/>
  <c r="W9" i="5" s="1"/>
  <c r="U7" i="5"/>
  <c r="U23" i="5"/>
  <c r="U20" i="5"/>
  <c r="U17" i="5"/>
  <c r="U18" i="5"/>
  <c r="I16" i="5"/>
  <c r="S16" i="5" s="1"/>
  <c r="I6" i="5"/>
  <c r="S6" i="5" s="1"/>
  <c r="I13" i="5"/>
  <c r="S13" i="5" s="1"/>
  <c r="I8" i="5"/>
  <c r="S8" i="5" s="1"/>
  <c r="I14" i="5"/>
  <c r="S14" i="5" s="1"/>
  <c r="I9" i="5"/>
  <c r="S9" i="5" s="1"/>
  <c r="I7" i="5"/>
  <c r="S7" i="5" s="1"/>
  <c r="I23" i="5"/>
  <c r="S23" i="5" s="1"/>
  <c r="I20" i="5"/>
  <c r="I17" i="5"/>
  <c r="S17" i="5" s="1"/>
  <c r="I18" i="5"/>
  <c r="S18" i="5" s="1"/>
  <c r="Y10" i="5"/>
  <c r="AB18" i="5"/>
  <c r="X18" i="5"/>
  <c r="T18" i="5"/>
  <c r="H18" i="5"/>
  <c r="AB17" i="5"/>
  <c r="X17" i="5"/>
  <c r="T17" i="5"/>
  <c r="H17" i="5"/>
  <c r="AB20" i="5"/>
  <c r="X20" i="5"/>
  <c r="T20" i="5"/>
  <c r="H20" i="5"/>
  <c r="AB23" i="5"/>
  <c r="X23" i="5"/>
  <c r="T23" i="5"/>
  <c r="H23" i="5"/>
  <c r="AB22" i="5"/>
  <c r="X22" i="5"/>
  <c r="T22" i="5"/>
  <c r="H22" i="5"/>
  <c r="AB25" i="5"/>
  <c r="X25" i="5"/>
  <c r="T25" i="5"/>
  <c r="H25" i="5"/>
  <c r="AB19" i="5"/>
  <c r="X19" i="5"/>
  <c r="T19" i="5"/>
  <c r="H19" i="5"/>
  <c r="AB21" i="5"/>
  <c r="X21" i="5"/>
  <c r="T21" i="5"/>
  <c r="H21" i="5"/>
  <c r="AB10" i="5"/>
  <c r="X10" i="5"/>
  <c r="T10" i="5"/>
  <c r="H10" i="5"/>
  <c r="AB7" i="5"/>
  <c r="X7" i="5"/>
  <c r="T7" i="5"/>
  <c r="H7" i="5"/>
  <c r="AB12" i="5"/>
  <c r="X12" i="5"/>
  <c r="T12" i="5"/>
  <c r="H12" i="5"/>
  <c r="AB15" i="5"/>
  <c r="X15" i="5"/>
  <c r="T15" i="5"/>
  <c r="H15" i="5"/>
  <c r="AB9" i="5"/>
  <c r="X9" i="5"/>
  <c r="T9" i="5"/>
  <c r="H9" i="5"/>
  <c r="AB14" i="5"/>
  <c r="X14" i="5"/>
  <c r="T14" i="5"/>
  <c r="H14" i="5"/>
  <c r="AB8" i="5"/>
  <c r="X8" i="5"/>
  <c r="T8" i="5"/>
  <c r="H8" i="5"/>
  <c r="AB13" i="5"/>
  <c r="X13" i="5"/>
  <c r="T13" i="5"/>
  <c r="H13" i="5"/>
  <c r="AB6" i="5"/>
  <c r="X6" i="5"/>
  <c r="T6" i="5"/>
  <c r="H6" i="5"/>
  <c r="AB16" i="5"/>
  <c r="X16" i="5"/>
  <c r="T16" i="5"/>
  <c r="H16" i="5"/>
  <c r="AB11" i="5"/>
  <c r="X11" i="5"/>
  <c r="T11" i="5"/>
  <c r="H11" i="5"/>
  <c r="Y11" i="5"/>
  <c r="Q20" i="5" l="1"/>
  <c r="AE20" i="5" s="1"/>
  <c r="R6" i="5"/>
  <c r="R20" i="5"/>
  <c r="R16" i="5"/>
  <c r="V9" i="5"/>
  <c r="R23" i="5"/>
  <c r="I15" i="5"/>
  <c r="AC15" i="5"/>
  <c r="AE15" i="5" s="1"/>
  <c r="Y15" i="5"/>
  <c r="Z15" i="5" s="1"/>
  <c r="U15" i="5"/>
  <c r="W15" i="5" s="1"/>
  <c r="S12" i="5"/>
  <c r="AC12" i="5"/>
  <c r="AE12" i="5" s="1"/>
  <c r="Y12" i="5"/>
  <c r="AA12" i="5" s="1"/>
  <c r="U12" i="5"/>
  <c r="V12" i="5" s="1"/>
  <c r="U22" i="5"/>
  <c r="V22" i="5" s="1"/>
  <c r="I22" i="5"/>
  <c r="S22" i="5" s="1"/>
  <c r="AC22" i="5"/>
  <c r="Y22" i="5"/>
  <c r="AA22" i="5" s="1"/>
  <c r="Y25" i="5"/>
  <c r="I25" i="5"/>
  <c r="S25" i="5" s="1"/>
  <c r="U25" i="5"/>
  <c r="AC25" i="5"/>
  <c r="Y19" i="5"/>
  <c r="AC19" i="5"/>
  <c r="AE19" i="5" s="1"/>
  <c r="I21" i="5"/>
  <c r="S21" i="5" s="1"/>
  <c r="U21" i="5"/>
  <c r="W21" i="5" s="1"/>
  <c r="Y21" i="5"/>
  <c r="AA21" i="5" s="1"/>
  <c r="AC21" i="5"/>
  <c r="AE21" i="5" s="1"/>
  <c r="U10" i="5"/>
  <c r="W10" i="5" s="1"/>
  <c r="AC10" i="5"/>
  <c r="AE10" i="5" s="1"/>
  <c r="I10" i="5"/>
  <c r="S10" i="5" s="1"/>
  <c r="W13" i="5"/>
  <c r="V6" i="5"/>
  <c r="AD6" i="5"/>
  <c r="R14" i="5"/>
  <c r="AA17" i="5"/>
  <c r="R8" i="5"/>
  <c r="AE7" i="5"/>
  <c r="Z8" i="5"/>
  <c r="W17" i="5"/>
  <c r="R13" i="5"/>
  <c r="AA8" i="5"/>
  <c r="Z20" i="5"/>
  <c r="V8" i="5"/>
  <c r="AE14" i="5"/>
  <c r="V20" i="5"/>
  <c r="AA20" i="5"/>
  <c r="AD13" i="5"/>
  <c r="AD8" i="5"/>
  <c r="Z13" i="5"/>
  <c r="AD20" i="5"/>
  <c r="AD18" i="5"/>
  <c r="AD9" i="5"/>
  <c r="Z14" i="5"/>
  <c r="Z7" i="5"/>
  <c r="V17" i="5"/>
  <c r="Z17" i="5"/>
  <c r="W14" i="5"/>
  <c r="V14" i="5"/>
  <c r="Z10" i="5"/>
  <c r="AA10" i="5"/>
  <c r="V18" i="5"/>
  <c r="W20" i="5"/>
  <c r="AD23" i="5"/>
  <c r="W16" i="5"/>
  <c r="AE16" i="5"/>
  <c r="AE13" i="5"/>
  <c r="AE23" i="5"/>
  <c r="AA23" i="5"/>
  <c r="AE6" i="5"/>
  <c r="W6" i="5"/>
  <c r="AA16" i="5"/>
  <c r="AA6" i="5"/>
  <c r="AA13" i="5"/>
  <c r="AA14" i="5"/>
  <c r="W23" i="5"/>
  <c r="AE9" i="5"/>
  <c r="AA7" i="5"/>
  <c r="AE18" i="5"/>
  <c r="R17" i="5"/>
  <c r="R9" i="5"/>
  <c r="AD7" i="5"/>
  <c r="V23" i="5"/>
  <c r="R18" i="5"/>
  <c r="R7" i="5"/>
  <c r="W18" i="5"/>
  <c r="Z9" i="5"/>
  <c r="V7" i="5"/>
  <c r="Z18" i="5"/>
  <c r="W7" i="5"/>
  <c r="AA18" i="5"/>
  <c r="AA9" i="5"/>
  <c r="AD17" i="5"/>
  <c r="AA11" i="5"/>
  <c r="Z11" i="5"/>
  <c r="I11" i="5"/>
  <c r="S11" i="5" s="1"/>
  <c r="U11" i="5"/>
  <c r="AC11" i="5"/>
  <c r="S20" i="5" l="1"/>
  <c r="V21" i="5"/>
  <c r="V10" i="5"/>
  <c r="R21" i="5"/>
  <c r="AD12" i="5"/>
  <c r="W12" i="5"/>
  <c r="W22" i="5"/>
  <c r="AD15" i="5"/>
  <c r="S15" i="5"/>
  <c r="R15" i="5"/>
  <c r="V15" i="5"/>
  <c r="Z12" i="5"/>
  <c r="AA15" i="5"/>
  <c r="R12" i="5"/>
  <c r="R25" i="5"/>
  <c r="R22" i="5"/>
  <c r="AE22" i="5"/>
  <c r="AD22" i="5"/>
  <c r="Z22" i="5"/>
  <c r="AD19" i="5"/>
  <c r="I19" i="5"/>
  <c r="S19" i="5" s="1"/>
  <c r="AD21" i="5"/>
  <c r="Z21" i="5"/>
  <c r="R10" i="5"/>
  <c r="AD10" i="5"/>
  <c r="AE25" i="5"/>
  <c r="AD25" i="5"/>
  <c r="V25" i="5"/>
  <c r="W25" i="5"/>
  <c r="Z25" i="5"/>
  <c r="AA25" i="5"/>
  <c r="AA19" i="5"/>
  <c r="Z19" i="5"/>
  <c r="U19" i="5"/>
  <c r="W11" i="5"/>
  <c r="V11" i="5"/>
  <c r="AE11" i="5"/>
  <c r="AD11" i="5"/>
  <c r="R11" i="5"/>
  <c r="R19" i="5" l="1"/>
  <c r="V19" i="5"/>
  <c r="W19" i="5"/>
</calcChain>
</file>

<file path=xl/comments1.xml><?xml version="1.0" encoding="utf-8"?>
<comments xmlns="http://schemas.openxmlformats.org/spreadsheetml/2006/main">
  <authors>
    <author>Andrew Dobshinsky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includes half-courts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includes Diamond + 1/2 Combination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includes Half-Courts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includes Rectangle + 1/2 Combination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Half County Parkland &amp; Half APS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includes Bocce, Handball, Petanque, Unmarked, Multi Use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Andrew Dobshinsky:</t>
        </r>
        <r>
          <rPr>
            <sz val="9"/>
            <color indexed="81"/>
            <rFont val="Tahoma"/>
            <family val="2"/>
          </rPr>
          <t xml:space="preserve">
Only outdoor</t>
        </r>
      </text>
    </comment>
  </commentList>
</comments>
</file>

<file path=xl/sharedStrings.xml><?xml version="1.0" encoding="utf-8"?>
<sst xmlns="http://schemas.openxmlformats.org/spreadsheetml/2006/main" count="128" uniqueCount="65">
  <si>
    <t>Arlington Level of Service Standards</t>
  </si>
  <si>
    <t>APS</t>
  </si>
  <si>
    <t>Other</t>
  </si>
  <si>
    <t>Total</t>
  </si>
  <si>
    <t>Playgrounds</t>
  </si>
  <si>
    <t>Volleyball Courts</t>
  </si>
  <si>
    <t>Basketball Courts</t>
  </si>
  <si>
    <t>Tennis Courts</t>
  </si>
  <si>
    <t>Green, Unprogrammed Spaces</t>
  </si>
  <si>
    <t>Picnic Areas</t>
  </si>
  <si>
    <t>Rectangular Fields</t>
  </si>
  <si>
    <t>Diamond Fields</t>
  </si>
  <si>
    <t>Nature Centers</t>
  </si>
  <si>
    <t>Indoor and Outdoor Pools</t>
  </si>
  <si>
    <t>Tracks</t>
  </si>
  <si>
    <t>Skate Parks</t>
  </si>
  <si>
    <t>Small Game Courts</t>
  </si>
  <si>
    <t>Community Gardens</t>
  </si>
  <si>
    <t>Off-Leash Dog Parks</t>
  </si>
  <si>
    <t>Hiking Trails</t>
  </si>
  <si>
    <t>Population</t>
  </si>
  <si>
    <t>AMENITY</t>
  </si>
  <si>
    <t>EXISTING INVENTORY</t>
  </si>
  <si>
    <t>CURRENT LOS</t>
  </si>
  <si>
    <t>RECOMMENDED LOS</t>
  </si>
  <si>
    <t>2016 STANDARDS</t>
  </si>
  <si>
    <t>2025 STANDARDS</t>
  </si>
  <si>
    <t>2035 STANDARDS</t>
  </si>
  <si>
    <t>2045 STANDARDS</t>
  </si>
  <si>
    <t>2025 LOS</t>
  </si>
  <si>
    <t>2035 LOS</t>
  </si>
  <si>
    <t>2045 LOS</t>
  </si>
  <si>
    <t>each</t>
  </si>
  <si>
    <t>miles</t>
  </si>
  <si>
    <t>acres</t>
  </si>
  <si>
    <t xml:space="preserve"> </t>
  </si>
  <si>
    <t>5 min</t>
  </si>
  <si>
    <t>10 min</t>
  </si>
  <si>
    <t>20 min</t>
  </si>
  <si>
    <t>ACCESS STANDARD</t>
  </si>
  <si>
    <t>Needs</t>
  </si>
  <si>
    <t>County</t>
  </si>
  <si>
    <t>Pub. Eas.</t>
  </si>
  <si>
    <t>High Den.</t>
  </si>
  <si>
    <t>Low Den.</t>
  </si>
  <si>
    <t>Unit</t>
  </si>
  <si>
    <t>Spraygrounds</t>
  </si>
  <si>
    <t>Multi-Use Trails</t>
  </si>
  <si>
    <t>Accessible</t>
  </si>
  <si>
    <t>PEER MEDIAN</t>
  </si>
  <si>
    <t>TYPICAL</t>
  </si>
  <si>
    <t>SURVEY PRIORITY</t>
  </si>
  <si>
    <t>Medium</t>
  </si>
  <si>
    <t>N/A</t>
  </si>
  <si>
    <t>High</t>
  </si>
  <si>
    <t>Low</t>
  </si>
  <si>
    <t>supports raising the current standard</t>
  </si>
  <si>
    <t>supports keeping the current standard unchanged</t>
  </si>
  <si>
    <t>supports lowering the current standard</t>
  </si>
  <si>
    <t>&gt; current</t>
  </si>
  <si>
    <t>≈ current</t>
  </si>
  <si>
    <t>&lt; current</t>
  </si>
  <si>
    <t>Natural Lands</t>
  </si>
  <si>
    <t>sq. ft.</t>
  </si>
  <si>
    <t>Community, Senior, and Multi-Use Activity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</si>
</sst>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69E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2" fillId="3" borderId="2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8" xfId="0" applyNumberFormat="1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/>
    <xf numFmtId="3" fontId="0" fillId="0" borderId="11" xfId="0" applyNumberFormat="1" applyBorder="1"/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164" fontId="0" fillId="0" borderId="8" xfId="0" applyNumberFormat="1" applyBorder="1"/>
    <xf numFmtId="0" fontId="0" fillId="4" borderId="0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3" fontId="0" fillId="5" borderId="8" xfId="0" applyNumberFormat="1" applyFill="1" applyBorder="1"/>
    <xf numFmtId="3" fontId="0" fillId="5" borderId="11" xfId="0" applyNumberFormat="1" applyFill="1" applyBorder="1"/>
    <xf numFmtId="0" fontId="0" fillId="5" borderId="0" xfId="0" applyFill="1"/>
    <xf numFmtId="3" fontId="0" fillId="6" borderId="8" xfId="0" applyNumberFormat="1" applyFill="1" applyBorder="1"/>
    <xf numFmtId="3" fontId="0" fillId="7" borderId="8" xfId="0" applyNumberFormat="1" applyFill="1" applyBorder="1"/>
    <xf numFmtId="3" fontId="5" fillId="0" borderId="8" xfId="0" applyNumberFormat="1" applyFont="1" applyFill="1" applyBorder="1"/>
    <xf numFmtId="3" fontId="0" fillId="7" borderId="11" xfId="0" applyNumberFormat="1" applyFill="1" applyBorder="1"/>
    <xf numFmtId="3" fontId="0" fillId="0" borderId="8" xfId="0" applyNumberFormat="1" applyFill="1" applyBorder="1"/>
    <xf numFmtId="3" fontId="0" fillId="0" borderId="11" xfId="0" applyNumberFormat="1" applyFill="1" applyBorder="1"/>
    <xf numFmtId="3" fontId="0" fillId="6" borderId="11" xfId="0" applyNumberFormat="1" applyFill="1" applyBorder="1"/>
    <xf numFmtId="0" fontId="0" fillId="6" borderId="0" xfId="0" applyFill="1"/>
    <xf numFmtId="0" fontId="6" fillId="0" borderId="0" xfId="0" applyFont="1" applyAlignment="1"/>
    <xf numFmtId="0" fontId="0" fillId="0" borderId="0" xfId="0" applyAlignment="1"/>
    <xf numFmtId="0" fontId="0" fillId="7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Fill="1"/>
    <xf numFmtId="0" fontId="0" fillId="8" borderId="2" xfId="0" applyFill="1" applyBorder="1"/>
    <xf numFmtId="4" fontId="0" fillId="0" borderId="8" xfId="0" applyNumberFormat="1" applyBorder="1"/>
    <xf numFmtId="4" fontId="0" fillId="0" borderId="8" xfId="0" applyNumberFormat="1" applyFill="1" applyBorder="1"/>
    <xf numFmtId="4" fontId="0" fillId="7" borderId="8" xfId="0" applyNumberFormat="1" applyFill="1" applyBorder="1"/>
    <xf numFmtId="4" fontId="0" fillId="5" borderId="8" xfId="0" applyNumberFormat="1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000"/>
      <color rgb="FFC069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workbookViewId="0"/>
  </sheetViews>
  <sheetFormatPr defaultRowHeight="15" x14ac:dyDescent="0.25"/>
  <cols>
    <col min="1" max="1" width="47.140625" bestFit="1" customWidth="1"/>
    <col min="2" max="7" width="8.7109375" customWidth="1"/>
    <col min="8" max="8" width="4.7109375" customWidth="1"/>
    <col min="9" max="9" width="8.7109375" customWidth="1"/>
    <col min="10" max="10" width="4.7109375" customWidth="1"/>
    <col min="11" max="11" width="8.7109375" customWidth="1"/>
    <col min="12" max="12" width="4.7109375" customWidth="1"/>
    <col min="13" max="13" width="8.7109375" customWidth="1"/>
    <col min="14" max="14" width="4.7109375" customWidth="1"/>
    <col min="15" max="15" width="8.7109375" customWidth="1"/>
    <col min="16" max="16" width="4.7109375" customWidth="1"/>
    <col min="17" max="18" width="8.7109375" customWidth="1"/>
    <col min="19" max="19" width="7.7109375" customWidth="1"/>
    <col min="20" max="20" width="4.7109375" customWidth="1"/>
    <col min="21" max="22" width="8.7109375" customWidth="1"/>
    <col min="23" max="23" width="7.7109375" customWidth="1"/>
    <col min="24" max="24" width="4.7109375" customWidth="1"/>
    <col min="25" max="26" width="8.7109375" customWidth="1"/>
    <col min="27" max="27" width="7.7109375" customWidth="1"/>
    <col min="28" max="28" width="4.7109375" customWidth="1"/>
    <col min="29" max="30" width="8.7109375" customWidth="1"/>
    <col min="31" max="31" width="7.7109375" customWidth="1"/>
    <col min="32" max="34" width="8.7109375" customWidth="1"/>
  </cols>
  <sheetData>
    <row r="1" spans="1:34" x14ac:dyDescent="0.25">
      <c r="A1" t="s">
        <v>0</v>
      </c>
      <c r="R1" t="s">
        <v>35</v>
      </c>
    </row>
    <row r="4" spans="1:34" s="1" customFormat="1" x14ac:dyDescent="0.25">
      <c r="A4" s="2" t="s">
        <v>21</v>
      </c>
      <c r="B4" s="6" t="s">
        <v>22</v>
      </c>
      <c r="C4" s="6"/>
      <c r="D4" s="7"/>
      <c r="E4" s="7"/>
      <c r="F4" s="7"/>
      <c r="G4" s="8"/>
      <c r="H4" s="6" t="s">
        <v>23</v>
      </c>
      <c r="I4" s="8"/>
      <c r="J4" s="6" t="s">
        <v>49</v>
      </c>
      <c r="K4" s="8"/>
      <c r="L4" s="6" t="s">
        <v>50</v>
      </c>
      <c r="M4" s="8"/>
      <c r="N4" s="6" t="s">
        <v>51</v>
      </c>
      <c r="O4" s="8"/>
      <c r="P4" s="6" t="s">
        <v>24</v>
      </c>
      <c r="Q4" s="8"/>
      <c r="R4" s="6" t="s">
        <v>25</v>
      </c>
      <c r="S4" s="8"/>
      <c r="T4" s="6" t="s">
        <v>29</v>
      </c>
      <c r="U4" s="8"/>
      <c r="V4" s="6" t="s">
        <v>26</v>
      </c>
      <c r="W4" s="8"/>
      <c r="X4" s="6" t="s">
        <v>30</v>
      </c>
      <c r="Y4" s="8"/>
      <c r="Z4" s="6" t="s">
        <v>27</v>
      </c>
      <c r="AA4" s="8"/>
      <c r="AB4" s="6" t="s">
        <v>31</v>
      </c>
      <c r="AC4" s="8"/>
      <c r="AD4" s="6" t="s">
        <v>28</v>
      </c>
      <c r="AE4" s="8"/>
      <c r="AF4" s="6" t="s">
        <v>39</v>
      </c>
      <c r="AG4" s="7"/>
      <c r="AH4" s="8"/>
    </row>
    <row r="5" spans="1:34" s="1" customFormat="1" x14ac:dyDescent="0.25">
      <c r="A5" s="3"/>
      <c r="B5" s="9" t="s">
        <v>45</v>
      </c>
      <c r="C5" s="9" t="s">
        <v>41</v>
      </c>
      <c r="D5" s="10" t="s">
        <v>1</v>
      </c>
      <c r="E5" s="10" t="s">
        <v>42</v>
      </c>
      <c r="F5" s="10" t="s">
        <v>2</v>
      </c>
      <c r="G5" s="11" t="s">
        <v>3</v>
      </c>
      <c r="H5" s="9"/>
      <c r="I5" s="11"/>
      <c r="J5" s="9"/>
      <c r="K5" s="11"/>
      <c r="L5" s="9"/>
      <c r="M5" s="11"/>
      <c r="N5" s="9"/>
      <c r="O5" s="11"/>
      <c r="P5" s="9"/>
      <c r="Q5" s="11"/>
      <c r="R5" s="9" t="s">
        <v>40</v>
      </c>
      <c r="S5" s="11"/>
      <c r="T5" s="9"/>
      <c r="U5" s="11"/>
      <c r="V5" s="9" t="s">
        <v>40</v>
      </c>
      <c r="W5" s="11"/>
      <c r="X5" s="9"/>
      <c r="Y5" s="11"/>
      <c r="Z5" s="9" t="s">
        <v>40</v>
      </c>
      <c r="AA5" s="11"/>
      <c r="AB5" s="9"/>
      <c r="AC5" s="11"/>
      <c r="AD5" s="9" t="s">
        <v>40</v>
      </c>
      <c r="AE5" s="11"/>
      <c r="AF5" s="9" t="s">
        <v>48</v>
      </c>
      <c r="AG5" s="10" t="s">
        <v>43</v>
      </c>
      <c r="AH5" s="11" t="s">
        <v>44</v>
      </c>
    </row>
    <row r="6" spans="1:34" x14ac:dyDescent="0.25">
      <c r="A6" s="4" t="s">
        <v>6</v>
      </c>
      <c r="B6" s="12" t="s">
        <v>32</v>
      </c>
      <c r="C6" s="12">
        <v>47</v>
      </c>
      <c r="D6" s="13">
        <v>40</v>
      </c>
      <c r="E6" s="13"/>
      <c r="F6" s="13"/>
      <c r="G6" s="14">
        <f t="shared" ref="G6:G12" si="0">SUM(C6:F6)</f>
        <v>87</v>
      </c>
      <c r="H6" s="19" t="str">
        <f t="shared" ref="H6:H25" si="1">"1/"</f>
        <v>1/</v>
      </c>
      <c r="I6" s="40">
        <f t="shared" ref="I6:I25" si="2">$C$27/$G6</f>
        <v>2546.6666666666665</v>
      </c>
      <c r="J6" s="19" t="str">
        <f t="shared" ref="J6:P25" si="3">"1/"</f>
        <v>1/</v>
      </c>
      <c r="K6" s="36">
        <v>2132</v>
      </c>
      <c r="L6" s="19" t="str">
        <f t="shared" si="3"/>
        <v>1/</v>
      </c>
      <c r="M6" s="37">
        <v>6000</v>
      </c>
      <c r="N6" s="19"/>
      <c r="O6" s="33" t="s">
        <v>52</v>
      </c>
      <c r="P6" s="19" t="str">
        <f t="shared" si="3"/>
        <v>1/</v>
      </c>
      <c r="Q6" s="37">
        <v>3000</v>
      </c>
      <c r="R6" s="12" t="str">
        <f t="shared" ref="R6:R25" si="4">IF($Q6&gt;I6,"Met","Unmet")</f>
        <v>Met</v>
      </c>
      <c r="S6" s="14">
        <f t="shared" ref="S6:S25" si="5">IF($Q6&gt;I6,0,ROUNDUP($C$27/$Q6-$G6,0))</f>
        <v>0</v>
      </c>
      <c r="T6" s="19" t="str">
        <f t="shared" ref="T6:T25" si="6">"1/"</f>
        <v>1/</v>
      </c>
      <c r="U6" s="18">
        <f t="shared" ref="U6:U25" si="7">$C$28/$G6</f>
        <v>2811.1724137931033</v>
      </c>
      <c r="V6" s="12" t="str">
        <f t="shared" ref="V6:V25" si="8">IF($Q6&gt;U6,"Met","Unmet")</f>
        <v>Met</v>
      </c>
      <c r="W6" s="14">
        <f t="shared" ref="W6:W25" si="9">IF($Q6&gt;U6,0,ROUNDUP($C$28/$Q6-$G6,0))</f>
        <v>0</v>
      </c>
      <c r="X6" s="19" t="str">
        <f t="shared" ref="X6:X25" si="10">"1/"</f>
        <v>1/</v>
      </c>
      <c r="Y6" s="18">
        <f t="shared" ref="Y6:Y25" si="11">$C$29/$G6</f>
        <v>3058.5172413793102</v>
      </c>
      <c r="Z6" s="12" t="str">
        <f t="shared" ref="Z6:Z25" si="12">IF($Q6&gt;Y6,"Met","Unmet")</f>
        <v>Unmet</v>
      </c>
      <c r="AA6" s="14">
        <f t="shared" ref="AA6:AA25" si="13">IF($Q6&gt;Y6,0,ROUNDUP($C$29/$Q6-$G6,0))</f>
        <v>2</v>
      </c>
      <c r="AB6" s="19" t="str">
        <f t="shared" ref="AB6:AB25" si="14">"1/"</f>
        <v>1/</v>
      </c>
      <c r="AC6" s="18">
        <f t="shared" ref="AC6:AC25" si="15">$C$30/$G6</f>
        <v>3325.1034482758619</v>
      </c>
      <c r="AD6" s="12" t="str">
        <f t="shared" ref="AD6:AD12" si="16">IF($Q6&gt;AC6,"Met","Unmet")</f>
        <v>Unmet</v>
      </c>
      <c r="AE6" s="14">
        <f t="shared" ref="AE6:AE25" si="17">IF($Q6&gt;AC6,0,ROUNDUP($C$30/$Q6-$G6,0))</f>
        <v>10</v>
      </c>
      <c r="AF6" s="19">
        <f t="shared" ref="AF6:AF11" si="18">G6</f>
        <v>87</v>
      </c>
      <c r="AG6" s="19" t="s">
        <v>36</v>
      </c>
      <c r="AH6" s="23" t="s">
        <v>37</v>
      </c>
    </row>
    <row r="7" spans="1:34" x14ac:dyDescent="0.25">
      <c r="A7" s="4" t="s">
        <v>17</v>
      </c>
      <c r="B7" s="12" t="s">
        <v>32</v>
      </c>
      <c r="C7" s="12">
        <v>4</v>
      </c>
      <c r="D7" s="13"/>
      <c r="E7" s="13">
        <v>1</v>
      </c>
      <c r="F7" s="13">
        <v>2</v>
      </c>
      <c r="G7" s="14">
        <f t="shared" si="0"/>
        <v>7</v>
      </c>
      <c r="H7" s="19" t="str">
        <f t="shared" si="1"/>
        <v>1/</v>
      </c>
      <c r="I7" s="40">
        <f t="shared" si="2"/>
        <v>31651.428571428572</v>
      </c>
      <c r="J7" s="19" t="str">
        <f t="shared" si="3"/>
        <v>1/</v>
      </c>
      <c r="K7" s="37">
        <v>37205</v>
      </c>
      <c r="L7" s="19" t="str">
        <f t="shared" si="3"/>
        <v>1/</v>
      </c>
      <c r="M7" s="33">
        <v>30000</v>
      </c>
      <c r="N7" s="19"/>
      <c r="O7" s="33" t="s">
        <v>52</v>
      </c>
      <c r="P7" s="19" t="str">
        <f t="shared" si="3"/>
        <v>1/</v>
      </c>
      <c r="Q7" s="36">
        <v>25000</v>
      </c>
      <c r="R7" s="12" t="str">
        <f t="shared" si="4"/>
        <v>Unmet</v>
      </c>
      <c r="S7" s="14">
        <f t="shared" si="5"/>
        <v>2</v>
      </c>
      <c r="T7" s="19" t="str">
        <f t="shared" si="6"/>
        <v>1/</v>
      </c>
      <c r="U7" s="18">
        <f t="shared" si="7"/>
        <v>34938.857142857145</v>
      </c>
      <c r="V7" s="12" t="str">
        <f t="shared" si="8"/>
        <v>Unmet</v>
      </c>
      <c r="W7" s="14">
        <f t="shared" si="9"/>
        <v>3</v>
      </c>
      <c r="X7" s="19" t="str">
        <f t="shared" si="10"/>
        <v>1/</v>
      </c>
      <c r="Y7" s="18">
        <f t="shared" si="11"/>
        <v>38013</v>
      </c>
      <c r="Z7" s="12" t="str">
        <f t="shared" si="12"/>
        <v>Unmet</v>
      </c>
      <c r="AA7" s="14">
        <f t="shared" si="13"/>
        <v>4</v>
      </c>
      <c r="AB7" s="19" t="str">
        <f t="shared" si="14"/>
        <v>1/</v>
      </c>
      <c r="AC7" s="18">
        <f t="shared" si="15"/>
        <v>41326.285714285717</v>
      </c>
      <c r="AD7" s="12" t="str">
        <f t="shared" si="16"/>
        <v>Unmet</v>
      </c>
      <c r="AE7" s="14">
        <f t="shared" si="17"/>
        <v>5</v>
      </c>
      <c r="AF7" s="19">
        <f t="shared" si="18"/>
        <v>7</v>
      </c>
      <c r="AG7" s="19" t="s">
        <v>36</v>
      </c>
      <c r="AH7" s="23" t="s">
        <v>37</v>
      </c>
    </row>
    <row r="8" spans="1:34" x14ac:dyDescent="0.25">
      <c r="A8" s="4" t="s">
        <v>8</v>
      </c>
      <c r="B8" s="12" t="s">
        <v>32</v>
      </c>
      <c r="C8" s="12"/>
      <c r="D8" s="13"/>
      <c r="E8" s="13"/>
      <c r="F8" s="13"/>
      <c r="G8" s="14">
        <f t="shared" si="0"/>
        <v>0</v>
      </c>
      <c r="H8" s="19" t="str">
        <f t="shared" si="1"/>
        <v>1/</v>
      </c>
      <c r="I8" s="40" t="e">
        <f t="shared" si="2"/>
        <v>#DIV/0!</v>
      </c>
      <c r="J8" s="19" t="str">
        <f t="shared" si="3"/>
        <v>1/</v>
      </c>
      <c r="K8" s="18" t="e">
        <f t="shared" ref="K8:O8" si="19">$C$27/$G8</f>
        <v>#DIV/0!</v>
      </c>
      <c r="L8" s="19" t="str">
        <f t="shared" si="3"/>
        <v>1/</v>
      </c>
      <c r="M8" s="18" t="e">
        <f t="shared" si="19"/>
        <v>#DIV/0!</v>
      </c>
      <c r="N8" s="19"/>
      <c r="O8" s="18" t="e">
        <f t="shared" si="19"/>
        <v>#DIV/0!</v>
      </c>
      <c r="P8" s="19" t="str">
        <f t="shared" si="3"/>
        <v>1/</v>
      </c>
      <c r="Q8" s="18">
        <v>40000</v>
      </c>
      <c r="R8" s="12" t="e">
        <f t="shared" si="4"/>
        <v>#DIV/0!</v>
      </c>
      <c r="S8" s="14" t="e">
        <f t="shared" si="5"/>
        <v>#DIV/0!</v>
      </c>
      <c r="T8" s="19" t="str">
        <f t="shared" si="6"/>
        <v>1/</v>
      </c>
      <c r="U8" s="18" t="e">
        <f t="shared" si="7"/>
        <v>#DIV/0!</v>
      </c>
      <c r="V8" s="12" t="e">
        <f t="shared" si="8"/>
        <v>#DIV/0!</v>
      </c>
      <c r="W8" s="14" t="e">
        <f t="shared" si="9"/>
        <v>#DIV/0!</v>
      </c>
      <c r="X8" s="19" t="str">
        <f t="shared" si="10"/>
        <v>1/</v>
      </c>
      <c r="Y8" s="18" t="e">
        <f t="shared" si="11"/>
        <v>#DIV/0!</v>
      </c>
      <c r="Z8" s="12" t="e">
        <f t="shared" si="12"/>
        <v>#DIV/0!</v>
      </c>
      <c r="AA8" s="14" t="e">
        <f t="shared" si="13"/>
        <v>#DIV/0!</v>
      </c>
      <c r="AB8" s="19" t="str">
        <f t="shared" si="14"/>
        <v>1/</v>
      </c>
      <c r="AC8" s="18" t="e">
        <f t="shared" si="15"/>
        <v>#DIV/0!</v>
      </c>
      <c r="AD8" s="12" t="e">
        <f t="shared" si="16"/>
        <v>#DIV/0!</v>
      </c>
      <c r="AE8" s="14" t="e">
        <f t="shared" si="17"/>
        <v>#DIV/0!</v>
      </c>
      <c r="AF8" s="19">
        <f t="shared" si="18"/>
        <v>0</v>
      </c>
      <c r="AG8" s="19" t="s">
        <v>36</v>
      </c>
      <c r="AH8" s="23" t="s">
        <v>37</v>
      </c>
    </row>
    <row r="9" spans="1:34" x14ac:dyDescent="0.25">
      <c r="A9" s="4" t="s">
        <v>47</v>
      </c>
      <c r="B9" s="12" t="s">
        <v>33</v>
      </c>
      <c r="C9" s="12"/>
      <c r="D9" s="13"/>
      <c r="E9" s="13"/>
      <c r="F9" s="13"/>
      <c r="G9" s="29">
        <v>48.410898479924199</v>
      </c>
      <c r="H9" s="19" t="str">
        <f t="shared" si="1"/>
        <v>1/</v>
      </c>
      <c r="I9" s="40">
        <f t="shared" si="2"/>
        <v>4576.6554010948594</v>
      </c>
      <c r="J9" s="19" t="str">
        <f t="shared" si="3"/>
        <v>1/</v>
      </c>
      <c r="K9" s="38" t="s">
        <v>53</v>
      </c>
      <c r="L9" s="19" t="str">
        <f t="shared" si="3"/>
        <v>1/</v>
      </c>
      <c r="M9" s="36">
        <v>2500</v>
      </c>
      <c r="N9" s="19"/>
      <c r="O9" s="36" t="s">
        <v>54</v>
      </c>
      <c r="P9" s="19" t="str">
        <f t="shared" si="3"/>
        <v>1/</v>
      </c>
      <c r="Q9" s="36">
        <v>3300</v>
      </c>
      <c r="R9" s="12" t="str">
        <f t="shared" si="4"/>
        <v>Unmet</v>
      </c>
      <c r="S9" s="14">
        <f t="shared" si="5"/>
        <v>19</v>
      </c>
      <c r="T9" s="19" t="str">
        <f t="shared" si="6"/>
        <v>1/</v>
      </c>
      <c r="U9" s="18">
        <f t="shared" si="7"/>
        <v>5052.0029100766023</v>
      </c>
      <c r="V9" s="12" t="str">
        <f t="shared" si="8"/>
        <v>Unmet</v>
      </c>
      <c r="W9" s="14">
        <f t="shared" si="9"/>
        <v>26</v>
      </c>
      <c r="X9" s="19" t="str">
        <f t="shared" si="10"/>
        <v>1/</v>
      </c>
      <c r="Y9" s="18">
        <f t="shared" si="11"/>
        <v>5496.5102560603545</v>
      </c>
      <c r="Z9" s="12" t="str">
        <f t="shared" si="12"/>
        <v>Unmet</v>
      </c>
      <c r="AA9" s="14">
        <f t="shared" si="13"/>
        <v>33</v>
      </c>
      <c r="AB9" s="19" t="str">
        <f t="shared" si="14"/>
        <v>1/</v>
      </c>
      <c r="AC9" s="18">
        <f t="shared" si="15"/>
        <v>5975.5965925723294</v>
      </c>
      <c r="AD9" s="12" t="str">
        <f t="shared" si="16"/>
        <v>Unmet</v>
      </c>
      <c r="AE9" s="14">
        <f t="shared" si="17"/>
        <v>40</v>
      </c>
      <c r="AF9" s="32">
        <f t="shared" si="18"/>
        <v>48.410898479924199</v>
      </c>
      <c r="AG9" s="19" t="s">
        <v>36</v>
      </c>
      <c r="AH9" s="23" t="s">
        <v>37</v>
      </c>
    </row>
    <row r="10" spans="1:34" x14ac:dyDescent="0.25">
      <c r="A10" s="4" t="s">
        <v>18</v>
      </c>
      <c r="B10" s="12" t="s">
        <v>32</v>
      </c>
      <c r="C10" s="12">
        <v>8</v>
      </c>
      <c r="D10" s="13"/>
      <c r="E10" s="13"/>
      <c r="F10" s="13"/>
      <c r="G10" s="14">
        <f t="shared" si="0"/>
        <v>8</v>
      </c>
      <c r="H10" s="19" t="str">
        <f t="shared" si="1"/>
        <v>1/</v>
      </c>
      <c r="I10" s="40">
        <f t="shared" si="2"/>
        <v>27695</v>
      </c>
      <c r="J10" s="19" t="str">
        <f t="shared" si="3"/>
        <v>1/</v>
      </c>
      <c r="K10" s="37">
        <v>59426</v>
      </c>
      <c r="L10" s="19" t="str">
        <f t="shared" si="3"/>
        <v>1/</v>
      </c>
      <c r="M10" s="37">
        <v>40000</v>
      </c>
      <c r="N10" s="19"/>
      <c r="O10" s="33" t="s">
        <v>52</v>
      </c>
      <c r="P10" s="19" t="str">
        <f t="shared" si="3"/>
        <v>1/</v>
      </c>
      <c r="Q10" s="33">
        <v>25000</v>
      </c>
      <c r="R10" s="12" t="str">
        <f t="shared" si="4"/>
        <v>Unmet</v>
      </c>
      <c r="S10" s="14">
        <f t="shared" si="5"/>
        <v>1</v>
      </c>
      <c r="T10" s="19" t="str">
        <f t="shared" si="6"/>
        <v>1/</v>
      </c>
      <c r="U10" s="18">
        <f t="shared" si="7"/>
        <v>30571.5</v>
      </c>
      <c r="V10" s="12" t="str">
        <f t="shared" si="8"/>
        <v>Unmet</v>
      </c>
      <c r="W10" s="14">
        <f t="shared" si="9"/>
        <v>2</v>
      </c>
      <c r="X10" s="19" t="str">
        <f t="shared" si="10"/>
        <v>1/</v>
      </c>
      <c r="Y10" s="18">
        <f t="shared" si="11"/>
        <v>33261.375</v>
      </c>
      <c r="Z10" s="12" t="str">
        <f t="shared" si="12"/>
        <v>Unmet</v>
      </c>
      <c r="AA10" s="14">
        <f t="shared" si="13"/>
        <v>3</v>
      </c>
      <c r="AB10" s="19" t="str">
        <f t="shared" si="14"/>
        <v>1/</v>
      </c>
      <c r="AC10" s="18">
        <f t="shared" si="15"/>
        <v>36160.5</v>
      </c>
      <c r="AD10" s="12" t="str">
        <f t="shared" si="16"/>
        <v>Unmet</v>
      </c>
      <c r="AE10" s="14">
        <f t="shared" si="17"/>
        <v>4</v>
      </c>
      <c r="AF10" s="19">
        <f t="shared" si="18"/>
        <v>8</v>
      </c>
      <c r="AG10" s="19" t="s">
        <v>36</v>
      </c>
      <c r="AH10" s="23" t="s">
        <v>37</v>
      </c>
    </row>
    <row r="11" spans="1:34" x14ac:dyDescent="0.25">
      <c r="A11" s="5" t="s">
        <v>4</v>
      </c>
      <c r="B11" s="15" t="s">
        <v>32</v>
      </c>
      <c r="C11" s="15">
        <v>68</v>
      </c>
      <c r="D11" s="16">
        <v>50</v>
      </c>
      <c r="E11" s="16">
        <v>6</v>
      </c>
      <c r="F11" s="16">
        <v>2</v>
      </c>
      <c r="G11" s="17">
        <f t="shared" si="0"/>
        <v>126</v>
      </c>
      <c r="H11" s="20" t="str">
        <f>"1/"</f>
        <v>1/</v>
      </c>
      <c r="I11" s="41">
        <f t="shared" si="2"/>
        <v>1758.4126984126983</v>
      </c>
      <c r="J11" s="20" t="str">
        <f>"1/"</f>
        <v>1/</v>
      </c>
      <c r="K11" s="39">
        <v>3101</v>
      </c>
      <c r="L11" s="20" t="str">
        <f>"1/"</f>
        <v>1/</v>
      </c>
      <c r="M11" s="39">
        <v>3500</v>
      </c>
      <c r="N11" s="20"/>
      <c r="O11" s="34" t="s">
        <v>52</v>
      </c>
      <c r="P11" s="20" t="str">
        <f>"1/"</f>
        <v>1/</v>
      </c>
      <c r="Q11" s="39">
        <v>3000</v>
      </c>
      <c r="R11" s="15" t="str">
        <f t="shared" si="4"/>
        <v>Met</v>
      </c>
      <c r="S11" s="17">
        <f t="shared" si="5"/>
        <v>0</v>
      </c>
      <c r="T11" s="20" t="str">
        <f>"1/"</f>
        <v>1/</v>
      </c>
      <c r="U11" s="22">
        <f t="shared" si="7"/>
        <v>1941.047619047619</v>
      </c>
      <c r="V11" s="15" t="str">
        <f t="shared" si="8"/>
        <v>Met</v>
      </c>
      <c r="W11" s="17">
        <f t="shared" si="9"/>
        <v>0</v>
      </c>
      <c r="X11" s="20" t="str">
        <f>"1/"</f>
        <v>1/</v>
      </c>
      <c r="Y11" s="22">
        <f t="shared" si="11"/>
        <v>2111.8333333333335</v>
      </c>
      <c r="Z11" s="15" t="str">
        <f t="shared" si="12"/>
        <v>Met</v>
      </c>
      <c r="AA11" s="17">
        <f t="shared" si="13"/>
        <v>0</v>
      </c>
      <c r="AB11" s="20" t="str">
        <f>"1/"</f>
        <v>1/</v>
      </c>
      <c r="AC11" s="22">
        <f t="shared" si="15"/>
        <v>2295.9047619047619</v>
      </c>
      <c r="AD11" s="15" t="str">
        <f t="shared" si="16"/>
        <v>Met</v>
      </c>
      <c r="AE11" s="17">
        <f t="shared" si="17"/>
        <v>0</v>
      </c>
      <c r="AF11" s="20">
        <f t="shared" si="18"/>
        <v>126</v>
      </c>
      <c r="AG11" s="20" t="s">
        <v>36</v>
      </c>
      <c r="AH11" s="24" t="s">
        <v>37</v>
      </c>
    </row>
    <row r="12" spans="1:34" x14ac:dyDescent="0.25">
      <c r="A12" s="4" t="s">
        <v>11</v>
      </c>
      <c r="B12" s="12" t="s">
        <v>32</v>
      </c>
      <c r="C12" s="12">
        <f>26+7/2</f>
        <v>29.5</v>
      </c>
      <c r="D12" s="13">
        <f>7+13/2</f>
        <v>13.5</v>
      </c>
      <c r="E12" s="13"/>
      <c r="F12" s="13"/>
      <c r="G12" s="14">
        <f t="shared" si="0"/>
        <v>43</v>
      </c>
      <c r="H12" s="19" t="str">
        <f t="shared" si="1"/>
        <v>1/</v>
      </c>
      <c r="I12" s="40">
        <f t="shared" si="2"/>
        <v>5152.5581395348836</v>
      </c>
      <c r="J12" s="19" t="str">
        <f t="shared" si="3"/>
        <v>1/</v>
      </c>
      <c r="K12" s="36">
        <v>4107</v>
      </c>
      <c r="L12" s="19" t="str">
        <f t="shared" si="3"/>
        <v>1/</v>
      </c>
      <c r="M12" s="37">
        <v>6000</v>
      </c>
      <c r="N12" s="19"/>
      <c r="O12" s="37" t="s">
        <v>55</v>
      </c>
      <c r="P12" s="19" t="str">
        <f t="shared" si="3"/>
        <v>1/</v>
      </c>
      <c r="Q12" s="37">
        <v>6000</v>
      </c>
      <c r="R12" s="12" t="str">
        <f t="shared" si="4"/>
        <v>Met</v>
      </c>
      <c r="S12" s="14">
        <f t="shared" si="5"/>
        <v>0</v>
      </c>
      <c r="T12" s="19" t="str">
        <f t="shared" si="6"/>
        <v>1/</v>
      </c>
      <c r="U12" s="18">
        <f t="shared" si="7"/>
        <v>5687.7209302325582</v>
      </c>
      <c r="V12" s="12" t="str">
        <f t="shared" si="8"/>
        <v>Met</v>
      </c>
      <c r="W12" s="14">
        <f t="shared" si="9"/>
        <v>0</v>
      </c>
      <c r="X12" s="19" t="str">
        <f t="shared" si="10"/>
        <v>1/</v>
      </c>
      <c r="Y12" s="18">
        <f t="shared" si="11"/>
        <v>6188.1627906976746</v>
      </c>
      <c r="Z12" s="12" t="str">
        <f t="shared" si="12"/>
        <v>Unmet</v>
      </c>
      <c r="AA12" s="14">
        <f t="shared" si="13"/>
        <v>2</v>
      </c>
      <c r="AB12" s="19" t="str">
        <f t="shared" si="14"/>
        <v>1/</v>
      </c>
      <c r="AC12" s="18">
        <f t="shared" si="15"/>
        <v>6727.5348837209303</v>
      </c>
      <c r="AD12" s="12" t="str">
        <f t="shared" si="16"/>
        <v>Unmet</v>
      </c>
      <c r="AE12" s="14">
        <f t="shared" si="17"/>
        <v>6</v>
      </c>
      <c r="AF12" s="19">
        <v>33</v>
      </c>
      <c r="AG12" s="19" t="s">
        <v>37</v>
      </c>
      <c r="AH12" s="23" t="s">
        <v>38</v>
      </c>
    </row>
    <row r="13" spans="1:34" x14ac:dyDescent="0.25">
      <c r="A13" s="4" t="s">
        <v>7</v>
      </c>
      <c r="B13" s="12" t="s">
        <v>32</v>
      </c>
      <c r="C13" s="12">
        <v>72</v>
      </c>
      <c r="D13" s="13">
        <v>20</v>
      </c>
      <c r="E13" s="13"/>
      <c r="F13" s="13"/>
      <c r="G13" s="14">
        <f t="shared" ref="G13:G25" si="20">SUM(C13:F13)</f>
        <v>92</v>
      </c>
      <c r="H13" s="19" t="str">
        <f t="shared" si="1"/>
        <v>1/</v>
      </c>
      <c r="I13" s="40">
        <f t="shared" si="2"/>
        <v>2408.2608695652175</v>
      </c>
      <c r="J13" s="19" t="str">
        <f t="shared" si="3"/>
        <v>1/</v>
      </c>
      <c r="K13" s="37">
        <v>3768</v>
      </c>
      <c r="L13" s="19" t="str">
        <f t="shared" si="3"/>
        <v>1/</v>
      </c>
      <c r="M13" s="37">
        <v>4000</v>
      </c>
      <c r="N13" s="19"/>
      <c r="O13" s="33" t="s">
        <v>52</v>
      </c>
      <c r="P13" s="19" t="str">
        <f t="shared" si="3"/>
        <v>1/</v>
      </c>
      <c r="Q13" s="37">
        <v>3000</v>
      </c>
      <c r="R13" s="12" t="str">
        <f t="shared" si="4"/>
        <v>Met</v>
      </c>
      <c r="S13" s="14">
        <f t="shared" si="5"/>
        <v>0</v>
      </c>
      <c r="T13" s="19" t="str">
        <f t="shared" si="6"/>
        <v>1/</v>
      </c>
      <c r="U13" s="18">
        <f t="shared" si="7"/>
        <v>2658.391304347826</v>
      </c>
      <c r="V13" s="12" t="str">
        <f t="shared" si="8"/>
        <v>Met</v>
      </c>
      <c r="W13" s="14">
        <f t="shared" si="9"/>
        <v>0</v>
      </c>
      <c r="X13" s="19" t="str">
        <f t="shared" si="10"/>
        <v>1/</v>
      </c>
      <c r="Y13" s="18">
        <f t="shared" si="11"/>
        <v>2892.2934782608695</v>
      </c>
      <c r="Z13" s="12" t="str">
        <f t="shared" si="12"/>
        <v>Met</v>
      </c>
      <c r="AA13" s="14">
        <f t="shared" si="13"/>
        <v>0</v>
      </c>
      <c r="AB13" s="19" t="str">
        <f t="shared" si="14"/>
        <v>1/</v>
      </c>
      <c r="AC13" s="18">
        <f t="shared" si="15"/>
        <v>3144.391304347826</v>
      </c>
      <c r="AD13" s="12" t="str">
        <f t="shared" ref="AD13:AD25" si="21">IF($Q13&gt;AC13,"Met","Unmet")</f>
        <v>Unmet</v>
      </c>
      <c r="AE13" s="14">
        <f t="shared" si="17"/>
        <v>5</v>
      </c>
      <c r="AF13" s="19">
        <f>G13</f>
        <v>92</v>
      </c>
      <c r="AG13" s="19" t="s">
        <v>37</v>
      </c>
      <c r="AH13" s="23" t="s">
        <v>38</v>
      </c>
    </row>
    <row r="14" spans="1:34" x14ac:dyDescent="0.25">
      <c r="A14" s="4" t="s">
        <v>9</v>
      </c>
      <c r="B14" s="12" t="s">
        <v>32</v>
      </c>
      <c r="C14" s="12">
        <v>42</v>
      </c>
      <c r="D14" s="13"/>
      <c r="E14" s="13">
        <v>1</v>
      </c>
      <c r="F14" s="13">
        <v>2</v>
      </c>
      <c r="G14" s="14">
        <f t="shared" si="20"/>
        <v>45</v>
      </c>
      <c r="H14" s="19" t="str">
        <f t="shared" si="1"/>
        <v>1/</v>
      </c>
      <c r="I14" s="40">
        <f t="shared" si="2"/>
        <v>4923.5555555555557</v>
      </c>
      <c r="J14" s="19" t="str">
        <f t="shared" si="3"/>
        <v>1/</v>
      </c>
      <c r="K14" s="40" t="s">
        <v>53</v>
      </c>
      <c r="L14" s="19" t="str">
        <f t="shared" si="3"/>
        <v>1/</v>
      </c>
      <c r="M14" s="37">
        <v>6000</v>
      </c>
      <c r="N14" s="19"/>
      <c r="O14" s="33" t="s">
        <v>52</v>
      </c>
      <c r="P14" s="19" t="str">
        <f t="shared" si="3"/>
        <v>1/</v>
      </c>
      <c r="Q14" s="33">
        <v>5000</v>
      </c>
      <c r="R14" s="12" t="str">
        <f t="shared" si="4"/>
        <v>Met</v>
      </c>
      <c r="S14" s="14">
        <f t="shared" si="5"/>
        <v>0</v>
      </c>
      <c r="T14" s="19" t="str">
        <f t="shared" si="6"/>
        <v>1/</v>
      </c>
      <c r="U14" s="18">
        <f t="shared" si="7"/>
        <v>5434.9333333333334</v>
      </c>
      <c r="V14" s="12" t="str">
        <f t="shared" si="8"/>
        <v>Unmet</v>
      </c>
      <c r="W14" s="14">
        <f t="shared" si="9"/>
        <v>4</v>
      </c>
      <c r="X14" s="19" t="str">
        <f t="shared" si="10"/>
        <v>1/</v>
      </c>
      <c r="Y14" s="18">
        <f t="shared" si="11"/>
        <v>5913.1333333333332</v>
      </c>
      <c r="Z14" s="12" t="str">
        <f t="shared" si="12"/>
        <v>Unmet</v>
      </c>
      <c r="AA14" s="14">
        <f t="shared" si="13"/>
        <v>9</v>
      </c>
      <c r="AB14" s="19" t="str">
        <f t="shared" si="14"/>
        <v>1/</v>
      </c>
      <c r="AC14" s="18">
        <f t="shared" si="15"/>
        <v>6428.5333333333338</v>
      </c>
      <c r="AD14" s="12" t="str">
        <f t="shared" si="21"/>
        <v>Unmet</v>
      </c>
      <c r="AE14" s="14">
        <f t="shared" si="17"/>
        <v>13</v>
      </c>
      <c r="AF14" s="19">
        <f>G14</f>
        <v>45</v>
      </c>
      <c r="AG14" s="19" t="s">
        <v>37</v>
      </c>
      <c r="AH14" s="23" t="s">
        <v>38</v>
      </c>
    </row>
    <row r="15" spans="1:34" x14ac:dyDescent="0.25">
      <c r="A15" s="4" t="s">
        <v>10</v>
      </c>
      <c r="B15" s="12" t="s">
        <v>32</v>
      </c>
      <c r="C15" s="12">
        <f>25+7/2</f>
        <v>28.5</v>
      </c>
      <c r="D15" s="13">
        <f>16+13/2</f>
        <v>22.5</v>
      </c>
      <c r="E15" s="13">
        <v>1</v>
      </c>
      <c r="F15" s="21">
        <v>1</v>
      </c>
      <c r="G15" s="14">
        <f t="shared" si="20"/>
        <v>53</v>
      </c>
      <c r="H15" s="19" t="str">
        <f t="shared" si="1"/>
        <v>1/</v>
      </c>
      <c r="I15" s="40">
        <f t="shared" si="2"/>
        <v>4180.3773584905657</v>
      </c>
      <c r="J15" s="19" t="str">
        <f t="shared" si="3"/>
        <v>1/</v>
      </c>
      <c r="K15" s="36">
        <v>3643</v>
      </c>
      <c r="L15" s="19" t="str">
        <f t="shared" si="3"/>
        <v>1/</v>
      </c>
      <c r="M15" s="37">
        <v>6000</v>
      </c>
      <c r="N15" s="19"/>
      <c r="O15" s="33" t="s">
        <v>52</v>
      </c>
      <c r="P15" s="19" t="str">
        <f t="shared" si="3"/>
        <v>1/</v>
      </c>
      <c r="Q15" s="33">
        <v>4200</v>
      </c>
      <c r="R15" s="12" t="str">
        <f t="shared" si="4"/>
        <v>Met</v>
      </c>
      <c r="S15" s="14">
        <f t="shared" si="5"/>
        <v>0</v>
      </c>
      <c r="T15" s="19" t="str">
        <f t="shared" si="6"/>
        <v>1/</v>
      </c>
      <c r="U15" s="18">
        <f t="shared" si="7"/>
        <v>4614.566037735849</v>
      </c>
      <c r="V15" s="12" t="str">
        <f t="shared" si="8"/>
        <v>Unmet</v>
      </c>
      <c r="W15" s="14">
        <f t="shared" si="9"/>
        <v>6</v>
      </c>
      <c r="X15" s="19" t="str">
        <f t="shared" si="10"/>
        <v>1/</v>
      </c>
      <c r="Y15" s="18">
        <f t="shared" si="11"/>
        <v>5020.5849056603774</v>
      </c>
      <c r="Z15" s="12" t="str">
        <f t="shared" si="12"/>
        <v>Unmet</v>
      </c>
      <c r="AA15" s="14">
        <f t="shared" si="13"/>
        <v>11</v>
      </c>
      <c r="AB15" s="19" t="str">
        <f t="shared" si="14"/>
        <v>1/</v>
      </c>
      <c r="AC15" s="18">
        <f t="shared" si="15"/>
        <v>5458.1886792452833</v>
      </c>
      <c r="AD15" s="12" t="str">
        <f t="shared" si="21"/>
        <v>Unmet</v>
      </c>
      <c r="AE15" s="14">
        <f t="shared" si="17"/>
        <v>16</v>
      </c>
      <c r="AF15" s="19">
        <v>51</v>
      </c>
      <c r="AG15" s="19" t="s">
        <v>37</v>
      </c>
      <c r="AH15" s="23" t="s">
        <v>38</v>
      </c>
    </row>
    <row r="16" spans="1:34" x14ac:dyDescent="0.25">
      <c r="A16" s="5" t="s">
        <v>5</v>
      </c>
      <c r="B16" s="15" t="s">
        <v>32</v>
      </c>
      <c r="C16" s="15">
        <v>10</v>
      </c>
      <c r="D16" s="16"/>
      <c r="E16" s="16"/>
      <c r="F16" s="16"/>
      <c r="G16" s="17">
        <f>SUM(C16:F16)</f>
        <v>10</v>
      </c>
      <c r="H16" s="20" t="str">
        <f t="shared" si="1"/>
        <v>1/</v>
      </c>
      <c r="I16" s="41">
        <f t="shared" si="2"/>
        <v>22156</v>
      </c>
      <c r="J16" s="20" t="str">
        <f t="shared" si="3"/>
        <v>1/</v>
      </c>
      <c r="K16" s="41" t="s">
        <v>53</v>
      </c>
      <c r="L16" s="20" t="str">
        <f t="shared" si="3"/>
        <v>1/</v>
      </c>
      <c r="M16" s="42">
        <v>12000</v>
      </c>
      <c r="N16" s="20"/>
      <c r="O16" s="39" t="s">
        <v>55</v>
      </c>
      <c r="P16" s="20" t="str">
        <f t="shared" si="3"/>
        <v>1/</v>
      </c>
      <c r="Q16" s="34">
        <v>20000</v>
      </c>
      <c r="R16" s="15" t="str">
        <f t="shared" si="4"/>
        <v>Unmet</v>
      </c>
      <c r="S16" s="17">
        <f t="shared" si="5"/>
        <v>2</v>
      </c>
      <c r="T16" s="20" t="str">
        <f t="shared" si="6"/>
        <v>1/</v>
      </c>
      <c r="U16" s="22">
        <f t="shared" si="7"/>
        <v>24457.200000000001</v>
      </c>
      <c r="V16" s="15" t="str">
        <f t="shared" si="8"/>
        <v>Unmet</v>
      </c>
      <c r="W16" s="17">
        <f t="shared" si="9"/>
        <v>3</v>
      </c>
      <c r="X16" s="20" t="str">
        <f t="shared" si="10"/>
        <v>1/</v>
      </c>
      <c r="Y16" s="22">
        <f t="shared" si="11"/>
        <v>26609.1</v>
      </c>
      <c r="Z16" s="15" t="str">
        <f t="shared" si="12"/>
        <v>Unmet</v>
      </c>
      <c r="AA16" s="17">
        <f t="shared" si="13"/>
        <v>4</v>
      </c>
      <c r="AB16" s="20" t="str">
        <f t="shared" si="14"/>
        <v>1/</v>
      </c>
      <c r="AC16" s="22">
        <f t="shared" si="15"/>
        <v>28928.400000000001</v>
      </c>
      <c r="AD16" s="15" t="str">
        <f>IF($Q16&gt;AC16,"Met","Unmet")</f>
        <v>Unmet</v>
      </c>
      <c r="AE16" s="17">
        <f t="shared" si="17"/>
        <v>5</v>
      </c>
      <c r="AF16" s="20">
        <f>G16</f>
        <v>10</v>
      </c>
      <c r="AG16" s="20" t="s">
        <v>37</v>
      </c>
      <c r="AH16" s="24" t="s">
        <v>38</v>
      </c>
    </row>
    <row r="17" spans="1:34" x14ac:dyDescent="0.25">
      <c r="A17" s="50" t="s">
        <v>64</v>
      </c>
      <c r="B17" s="12" t="s">
        <v>63</v>
      </c>
      <c r="C17" s="12">
        <v>299672</v>
      </c>
      <c r="D17" s="13">
        <v>86551</v>
      </c>
      <c r="E17" s="13"/>
      <c r="F17" s="13"/>
      <c r="G17" s="14">
        <f>SUM(C17:F17)</f>
        <v>386223</v>
      </c>
      <c r="H17" s="19" t="str">
        <f t="shared" si="1"/>
        <v>1/</v>
      </c>
      <c r="I17" s="52">
        <f t="shared" si="2"/>
        <v>0.5736582233580082</v>
      </c>
      <c r="J17" s="19" t="str">
        <f t="shared" si="3"/>
        <v>1/</v>
      </c>
      <c r="K17" s="40" t="s">
        <v>53</v>
      </c>
      <c r="L17" s="19" t="str">
        <f t="shared" si="3"/>
        <v>1/</v>
      </c>
      <c r="M17" s="53">
        <f>1/1.35</f>
        <v>0.7407407407407407</v>
      </c>
      <c r="N17" s="19"/>
      <c r="O17" s="33" t="s">
        <v>52</v>
      </c>
      <c r="P17" s="19" t="str">
        <f t="shared" si="3"/>
        <v>1/</v>
      </c>
      <c r="Q17" s="54">
        <f>1/1.74</f>
        <v>0.57471264367816088</v>
      </c>
      <c r="R17" s="12" t="str">
        <f t="shared" si="4"/>
        <v>Met</v>
      </c>
      <c r="S17" s="14">
        <f t="shared" si="5"/>
        <v>0</v>
      </c>
      <c r="T17" s="19" t="str">
        <f t="shared" si="6"/>
        <v>1/</v>
      </c>
      <c r="U17" s="51">
        <f t="shared" si="7"/>
        <v>0.63324038185193532</v>
      </c>
      <c r="V17" s="12" t="str">
        <f t="shared" si="8"/>
        <v>Unmet</v>
      </c>
      <c r="W17" s="14">
        <f t="shared" si="9"/>
        <v>39333</v>
      </c>
      <c r="X17" s="19" t="str">
        <f t="shared" si="10"/>
        <v>1/</v>
      </c>
      <c r="Y17" s="51">
        <f t="shared" si="11"/>
        <v>0.68895689795791548</v>
      </c>
      <c r="Z17" s="12" t="str">
        <f t="shared" si="12"/>
        <v>Unmet</v>
      </c>
      <c r="AA17" s="14">
        <f t="shared" si="13"/>
        <v>76776</v>
      </c>
      <c r="AB17" s="19" t="str">
        <f t="shared" si="14"/>
        <v>1/</v>
      </c>
      <c r="AC17" s="51">
        <f t="shared" si="15"/>
        <v>0.74900769762546504</v>
      </c>
      <c r="AD17" s="12" t="str">
        <f>IF($Q17&gt;AC17,"Met","Unmet")</f>
        <v>Unmet</v>
      </c>
      <c r="AE17" s="14">
        <f t="shared" si="17"/>
        <v>117132</v>
      </c>
      <c r="AF17" s="25"/>
      <c r="AG17" s="30"/>
      <c r="AH17" s="26"/>
    </row>
    <row r="18" spans="1:34" x14ac:dyDescent="0.25">
      <c r="A18" s="4" t="s">
        <v>19</v>
      </c>
      <c r="B18" s="12" t="s">
        <v>33</v>
      </c>
      <c r="C18" s="12"/>
      <c r="D18" s="13"/>
      <c r="E18" s="13"/>
      <c r="F18" s="13"/>
      <c r="G18" s="29">
        <v>14.5360085935606</v>
      </c>
      <c r="H18" s="19" t="str">
        <f t="shared" si="1"/>
        <v>1/</v>
      </c>
      <c r="I18" s="40">
        <f t="shared" si="2"/>
        <v>15242.148391281929</v>
      </c>
      <c r="J18" s="19" t="str">
        <f t="shared" si="3"/>
        <v>1/</v>
      </c>
      <c r="K18" s="40" t="s">
        <v>53</v>
      </c>
      <c r="L18" s="19" t="str">
        <f t="shared" si="3"/>
        <v>1/</v>
      </c>
      <c r="M18" s="36">
        <v>10000</v>
      </c>
      <c r="N18" s="19"/>
      <c r="O18" s="36" t="s">
        <v>54</v>
      </c>
      <c r="P18" s="19" t="str">
        <f t="shared" si="3"/>
        <v>1/</v>
      </c>
      <c r="Q18" s="36">
        <v>10000</v>
      </c>
      <c r="R18" s="12" t="str">
        <f t="shared" si="4"/>
        <v>Unmet</v>
      </c>
      <c r="S18" s="14">
        <f t="shared" si="5"/>
        <v>8</v>
      </c>
      <c r="T18" s="19" t="str">
        <f t="shared" si="6"/>
        <v>1/</v>
      </c>
      <c r="U18" s="18">
        <f t="shared" si="7"/>
        <v>16825.251472976186</v>
      </c>
      <c r="V18" s="12" t="str">
        <f t="shared" si="8"/>
        <v>Unmet</v>
      </c>
      <c r="W18" s="14">
        <f t="shared" si="9"/>
        <v>10</v>
      </c>
      <c r="X18" s="19" t="str">
        <f t="shared" si="10"/>
        <v>1/</v>
      </c>
      <c r="Y18" s="18">
        <f t="shared" si="11"/>
        <v>18305.644103559305</v>
      </c>
      <c r="Z18" s="12" t="str">
        <f t="shared" si="12"/>
        <v>Unmet</v>
      </c>
      <c r="AA18" s="14">
        <f t="shared" si="13"/>
        <v>13</v>
      </c>
      <c r="AB18" s="19" t="str">
        <f t="shared" si="14"/>
        <v>1/</v>
      </c>
      <c r="AC18" s="18">
        <f t="shared" si="15"/>
        <v>19901.199021590546</v>
      </c>
      <c r="AD18" s="12" t="str">
        <f>IF($Q18&gt;AC18,"Met","Unmet")</f>
        <v>Unmet</v>
      </c>
      <c r="AE18" s="14">
        <f t="shared" si="17"/>
        <v>15</v>
      </c>
      <c r="AF18" s="25"/>
      <c r="AG18" s="30"/>
      <c r="AH18" s="26"/>
    </row>
    <row r="19" spans="1:34" x14ac:dyDescent="0.25">
      <c r="A19" s="4" t="s">
        <v>13</v>
      </c>
      <c r="B19" s="12" t="s">
        <v>32</v>
      </c>
      <c r="C19" s="12"/>
      <c r="D19" s="13">
        <v>3</v>
      </c>
      <c r="E19" s="13"/>
      <c r="F19" s="13">
        <v>1</v>
      </c>
      <c r="G19" s="14">
        <f>SUM(C19:F19)</f>
        <v>4</v>
      </c>
      <c r="H19" s="19" t="str">
        <f t="shared" si="1"/>
        <v>1/</v>
      </c>
      <c r="I19" s="40">
        <f t="shared" si="2"/>
        <v>55390</v>
      </c>
      <c r="J19" s="19" t="str">
        <f t="shared" si="3"/>
        <v>1/</v>
      </c>
      <c r="K19" s="40" t="s">
        <v>53</v>
      </c>
      <c r="L19" s="19" t="str">
        <f t="shared" si="3"/>
        <v>1/</v>
      </c>
      <c r="M19" s="36">
        <v>40000</v>
      </c>
      <c r="N19" s="19"/>
      <c r="O19" s="36" t="s">
        <v>54</v>
      </c>
      <c r="P19" s="19" t="str">
        <f t="shared" si="3"/>
        <v>1/</v>
      </c>
      <c r="Q19" s="36">
        <v>40000</v>
      </c>
      <c r="R19" s="12" t="str">
        <f t="shared" si="4"/>
        <v>Unmet</v>
      </c>
      <c r="S19" s="14">
        <f t="shared" si="5"/>
        <v>2</v>
      </c>
      <c r="T19" s="19" t="str">
        <f t="shared" si="6"/>
        <v>1/</v>
      </c>
      <c r="U19" s="18">
        <f t="shared" si="7"/>
        <v>61143</v>
      </c>
      <c r="V19" s="12" t="str">
        <f t="shared" si="8"/>
        <v>Unmet</v>
      </c>
      <c r="W19" s="14">
        <f t="shared" si="9"/>
        <v>3</v>
      </c>
      <c r="X19" s="19" t="str">
        <f t="shared" si="10"/>
        <v>1/</v>
      </c>
      <c r="Y19" s="18">
        <f t="shared" si="11"/>
        <v>66522.75</v>
      </c>
      <c r="Z19" s="12" t="str">
        <f t="shared" si="12"/>
        <v>Unmet</v>
      </c>
      <c r="AA19" s="14">
        <f t="shared" si="13"/>
        <v>3</v>
      </c>
      <c r="AB19" s="19" t="str">
        <f t="shared" si="14"/>
        <v>1/</v>
      </c>
      <c r="AC19" s="18">
        <f t="shared" si="15"/>
        <v>72321</v>
      </c>
      <c r="AD19" s="12" t="str">
        <f>IF($Q19&gt;AC19,"Met","Unmet")</f>
        <v>Unmet</v>
      </c>
      <c r="AE19" s="14">
        <f t="shared" si="17"/>
        <v>4</v>
      </c>
      <c r="AF19" s="25"/>
      <c r="AG19" s="30"/>
      <c r="AH19" s="26"/>
    </row>
    <row r="20" spans="1:34" x14ac:dyDescent="0.25">
      <c r="A20" s="50" t="s">
        <v>62</v>
      </c>
      <c r="B20" s="12" t="s">
        <v>34</v>
      </c>
      <c r="C20" s="12"/>
      <c r="D20" s="13"/>
      <c r="E20" s="13"/>
      <c r="F20" s="13"/>
      <c r="G20" s="18">
        <v>1126.87727718053</v>
      </c>
      <c r="H20" s="19" t="str">
        <f t="shared" si="1"/>
        <v>1/</v>
      </c>
      <c r="I20" s="40">
        <f t="shared" si="2"/>
        <v>196.61413402029692</v>
      </c>
      <c r="J20" s="19" t="str">
        <f t="shared" si="3"/>
        <v>1/</v>
      </c>
      <c r="K20" s="40" t="s">
        <v>53</v>
      </c>
      <c r="L20" s="19" t="str">
        <f t="shared" si="3"/>
        <v>1/</v>
      </c>
      <c r="M20" s="37">
        <v>333</v>
      </c>
      <c r="N20" s="19"/>
      <c r="O20" s="36" t="s">
        <v>54</v>
      </c>
      <c r="P20" s="19" t="str">
        <f t="shared" si="3"/>
        <v>1/</v>
      </c>
      <c r="Q20" s="33">
        <f>I20</f>
        <v>196.61413402029692</v>
      </c>
      <c r="R20" s="12" t="str">
        <f t="shared" si="4"/>
        <v>Unmet</v>
      </c>
      <c r="S20" s="14">
        <f t="shared" si="5"/>
        <v>0</v>
      </c>
      <c r="T20" s="19" t="str">
        <f t="shared" si="6"/>
        <v>1/</v>
      </c>
      <c r="U20" s="18">
        <f t="shared" si="7"/>
        <v>217.03516873809377</v>
      </c>
      <c r="V20" s="12" t="str">
        <f t="shared" si="8"/>
        <v>Unmet</v>
      </c>
      <c r="W20" s="14">
        <f t="shared" si="9"/>
        <v>118</v>
      </c>
      <c r="X20" s="19" t="str">
        <f t="shared" si="10"/>
        <v>1/</v>
      </c>
      <c r="Y20" s="18">
        <f t="shared" si="11"/>
        <v>236.13130319369392</v>
      </c>
      <c r="Z20" s="12" t="str">
        <f t="shared" si="12"/>
        <v>Unmet</v>
      </c>
      <c r="AA20" s="14">
        <f t="shared" si="13"/>
        <v>227</v>
      </c>
      <c r="AB20" s="19" t="str">
        <f t="shared" si="14"/>
        <v>1/</v>
      </c>
      <c r="AC20" s="18">
        <f t="shared" si="15"/>
        <v>256.71295877382005</v>
      </c>
      <c r="AD20" s="12" t="str">
        <f>IF($Q20&gt;AC20,"Met","Unmet")</f>
        <v>Unmet</v>
      </c>
      <c r="AE20" s="14">
        <f t="shared" si="17"/>
        <v>345</v>
      </c>
      <c r="AF20" s="25"/>
      <c r="AG20" s="30"/>
      <c r="AH20" s="26"/>
    </row>
    <row r="21" spans="1:34" x14ac:dyDescent="0.25">
      <c r="A21" s="4" t="s">
        <v>12</v>
      </c>
      <c r="B21" s="12" t="s">
        <v>32</v>
      </c>
      <c r="C21" s="12">
        <v>2</v>
      </c>
      <c r="D21" s="13"/>
      <c r="E21" s="13"/>
      <c r="F21" s="13">
        <v>1</v>
      </c>
      <c r="G21" s="14">
        <f t="shared" si="20"/>
        <v>3</v>
      </c>
      <c r="H21" s="19" t="str">
        <f t="shared" si="1"/>
        <v>1/</v>
      </c>
      <c r="I21" s="40">
        <f t="shared" si="2"/>
        <v>73853.333333333328</v>
      </c>
      <c r="J21" s="19" t="str">
        <f t="shared" si="3"/>
        <v>1/</v>
      </c>
      <c r="K21" s="37">
        <v>110900</v>
      </c>
      <c r="L21" s="19" t="str">
        <f t="shared" si="3"/>
        <v>1/</v>
      </c>
      <c r="M21" s="36">
        <v>50000</v>
      </c>
      <c r="N21" s="19"/>
      <c r="O21" s="33" t="s">
        <v>52</v>
      </c>
      <c r="P21" s="19" t="str">
        <f t="shared" si="3"/>
        <v>1/</v>
      </c>
      <c r="Q21" s="33">
        <v>75000</v>
      </c>
      <c r="R21" s="12" t="str">
        <f t="shared" si="4"/>
        <v>Met</v>
      </c>
      <c r="S21" s="14">
        <f t="shared" si="5"/>
        <v>0</v>
      </c>
      <c r="T21" s="19" t="str">
        <f t="shared" si="6"/>
        <v>1/</v>
      </c>
      <c r="U21" s="18">
        <f t="shared" si="7"/>
        <v>81524</v>
      </c>
      <c r="V21" s="12" t="str">
        <f t="shared" si="8"/>
        <v>Unmet</v>
      </c>
      <c r="W21" s="14">
        <f t="shared" si="9"/>
        <v>1</v>
      </c>
      <c r="X21" s="19" t="str">
        <f t="shared" si="10"/>
        <v>1/</v>
      </c>
      <c r="Y21" s="18">
        <f t="shared" si="11"/>
        <v>88697</v>
      </c>
      <c r="Z21" s="12" t="str">
        <f t="shared" si="12"/>
        <v>Unmet</v>
      </c>
      <c r="AA21" s="14">
        <f t="shared" si="13"/>
        <v>1</v>
      </c>
      <c r="AB21" s="19" t="str">
        <f t="shared" si="14"/>
        <v>1/</v>
      </c>
      <c r="AC21" s="18">
        <f t="shared" si="15"/>
        <v>96428</v>
      </c>
      <c r="AD21" s="12" t="str">
        <f t="shared" si="21"/>
        <v>Unmet</v>
      </c>
      <c r="AE21" s="14">
        <f t="shared" si="17"/>
        <v>1</v>
      </c>
      <c r="AF21" s="25"/>
      <c r="AG21" s="30"/>
      <c r="AH21" s="26"/>
    </row>
    <row r="22" spans="1:34" x14ac:dyDescent="0.25">
      <c r="A22" s="4" t="s">
        <v>15</v>
      </c>
      <c r="B22" s="12" t="s">
        <v>32</v>
      </c>
      <c r="C22" s="12">
        <v>1</v>
      </c>
      <c r="D22" s="13"/>
      <c r="E22" s="13"/>
      <c r="F22" s="13"/>
      <c r="G22" s="14">
        <f>SUM(C22:F22)</f>
        <v>1</v>
      </c>
      <c r="H22" s="19" t="str">
        <f t="shared" si="1"/>
        <v>1/</v>
      </c>
      <c r="I22" s="40">
        <f t="shared" si="2"/>
        <v>221560</v>
      </c>
      <c r="J22" s="19" t="str">
        <f t="shared" si="3"/>
        <v>1/</v>
      </c>
      <c r="K22" s="36">
        <v>118851</v>
      </c>
      <c r="L22" s="19" t="str">
        <f t="shared" si="3"/>
        <v>1/</v>
      </c>
      <c r="M22" s="36">
        <v>40000</v>
      </c>
      <c r="N22" s="19"/>
      <c r="O22" s="37" t="s">
        <v>55</v>
      </c>
      <c r="P22" s="19" t="str">
        <f t="shared" si="3"/>
        <v>1/</v>
      </c>
      <c r="Q22" s="36">
        <v>75000</v>
      </c>
      <c r="R22" s="12" t="str">
        <f t="shared" si="4"/>
        <v>Unmet</v>
      </c>
      <c r="S22" s="14">
        <f t="shared" si="5"/>
        <v>2</v>
      </c>
      <c r="T22" s="19" t="str">
        <f t="shared" si="6"/>
        <v>1/</v>
      </c>
      <c r="U22" s="18">
        <f t="shared" si="7"/>
        <v>244572</v>
      </c>
      <c r="V22" s="12" t="str">
        <f t="shared" si="8"/>
        <v>Unmet</v>
      </c>
      <c r="W22" s="14">
        <f t="shared" si="9"/>
        <v>3</v>
      </c>
      <c r="X22" s="19" t="str">
        <f t="shared" si="10"/>
        <v>1/</v>
      </c>
      <c r="Y22" s="18">
        <f t="shared" si="11"/>
        <v>266091</v>
      </c>
      <c r="Z22" s="12" t="str">
        <f t="shared" si="12"/>
        <v>Unmet</v>
      </c>
      <c r="AA22" s="14">
        <f t="shared" si="13"/>
        <v>3</v>
      </c>
      <c r="AB22" s="19" t="str">
        <f t="shared" si="14"/>
        <v>1/</v>
      </c>
      <c r="AC22" s="18">
        <f t="shared" si="15"/>
        <v>289284</v>
      </c>
      <c r="AD22" s="12" t="str">
        <f>IF($Q22&gt;AC22,"Met","Unmet")</f>
        <v>Unmet</v>
      </c>
      <c r="AE22" s="14">
        <f t="shared" si="17"/>
        <v>3</v>
      </c>
      <c r="AF22" s="25"/>
      <c r="AG22" s="30"/>
      <c r="AH22" s="26"/>
    </row>
    <row r="23" spans="1:34" x14ac:dyDescent="0.25">
      <c r="A23" s="4" t="s">
        <v>16</v>
      </c>
      <c r="B23" s="12" t="s">
        <v>32</v>
      </c>
      <c r="C23" s="12">
        <v>13</v>
      </c>
      <c r="D23" s="13"/>
      <c r="E23" s="13">
        <v>1</v>
      </c>
      <c r="F23" s="13"/>
      <c r="G23" s="14">
        <f>SUM(C23:F23)</f>
        <v>14</v>
      </c>
      <c r="H23" s="19" t="str">
        <f t="shared" si="1"/>
        <v>1/</v>
      </c>
      <c r="I23" s="40">
        <f>$C$27/$G23</f>
        <v>15825.714285714286</v>
      </c>
      <c r="J23" s="19" t="str">
        <f t="shared" si="3"/>
        <v>1/</v>
      </c>
      <c r="K23" s="40" t="s">
        <v>53</v>
      </c>
      <c r="L23" s="19" t="str">
        <f t="shared" si="3"/>
        <v>1/</v>
      </c>
      <c r="M23" s="36">
        <v>6000</v>
      </c>
      <c r="N23" s="19"/>
      <c r="O23" s="37" t="s">
        <v>55</v>
      </c>
      <c r="P23" s="19" t="str">
        <f t="shared" si="3"/>
        <v>1/</v>
      </c>
      <c r="Q23" s="36">
        <v>8000</v>
      </c>
      <c r="R23" s="12" t="str">
        <f t="shared" si="4"/>
        <v>Unmet</v>
      </c>
      <c r="S23" s="14">
        <f t="shared" si="5"/>
        <v>14</v>
      </c>
      <c r="T23" s="19" t="str">
        <f t="shared" si="6"/>
        <v>1/</v>
      </c>
      <c r="U23" s="18">
        <f>$C$28/$G23</f>
        <v>17469.428571428572</v>
      </c>
      <c r="V23" s="12" t="str">
        <f>IF($Q23&gt;U23,"Met","Unmet")</f>
        <v>Unmet</v>
      </c>
      <c r="W23" s="14">
        <f t="shared" si="9"/>
        <v>17</v>
      </c>
      <c r="X23" s="19" t="str">
        <f t="shared" si="10"/>
        <v>1/</v>
      </c>
      <c r="Y23" s="18">
        <f>$C$29/$G23</f>
        <v>19006.5</v>
      </c>
      <c r="Z23" s="12" t="str">
        <f>IF($Q23&gt;Y23,"Met","Unmet")</f>
        <v>Unmet</v>
      </c>
      <c r="AA23" s="14">
        <f t="shared" si="13"/>
        <v>20</v>
      </c>
      <c r="AB23" s="19" t="str">
        <f t="shared" si="14"/>
        <v>1/</v>
      </c>
      <c r="AC23" s="18">
        <f>$C$30/$G23</f>
        <v>20663.142857142859</v>
      </c>
      <c r="AD23" s="12" t="str">
        <f>IF($Q23&gt;AC23,"Met","Unmet")</f>
        <v>Unmet</v>
      </c>
      <c r="AE23" s="14">
        <f t="shared" si="17"/>
        <v>23</v>
      </c>
      <c r="AF23" s="25"/>
      <c r="AG23" s="30"/>
      <c r="AH23" s="26"/>
    </row>
    <row r="24" spans="1:34" x14ac:dyDescent="0.25">
      <c r="A24" s="4" t="s">
        <v>46</v>
      </c>
      <c r="B24" s="12" t="s">
        <v>32</v>
      </c>
      <c r="C24" s="12">
        <v>4</v>
      </c>
      <c r="D24" s="13">
        <v>1</v>
      </c>
      <c r="E24" s="13"/>
      <c r="F24" s="13"/>
      <c r="G24" s="14">
        <f>SUM(C24:F24)</f>
        <v>5</v>
      </c>
      <c r="H24" s="19" t="str">
        <f t="shared" si="1"/>
        <v>1/</v>
      </c>
      <c r="I24" s="40">
        <f>$C$27/$G24</f>
        <v>44312</v>
      </c>
      <c r="J24" s="19" t="str">
        <f t="shared" si="3"/>
        <v>1/</v>
      </c>
      <c r="K24" s="40" t="s">
        <v>53</v>
      </c>
      <c r="L24" s="19" t="str">
        <f t="shared" si="3"/>
        <v>1/</v>
      </c>
      <c r="M24" s="33">
        <v>45000</v>
      </c>
      <c r="N24" s="19"/>
      <c r="O24" s="33" t="s">
        <v>52</v>
      </c>
      <c r="P24" s="19" t="str">
        <f t="shared" si="3"/>
        <v>1/</v>
      </c>
      <c r="Q24" s="33">
        <v>45000</v>
      </c>
      <c r="R24" s="12" t="str">
        <f t="shared" si="4"/>
        <v>Met</v>
      </c>
      <c r="S24" s="14">
        <f t="shared" si="5"/>
        <v>0</v>
      </c>
      <c r="T24" s="19" t="str">
        <f t="shared" si="6"/>
        <v>1/</v>
      </c>
      <c r="U24" s="18">
        <f>$C$28/$G24</f>
        <v>48914.400000000001</v>
      </c>
      <c r="V24" s="12" t="str">
        <f>IF($Q24&gt;U24,"Met","Unmet")</f>
        <v>Unmet</v>
      </c>
      <c r="W24" s="14">
        <f t="shared" si="9"/>
        <v>1</v>
      </c>
      <c r="X24" s="19" t="str">
        <f t="shared" si="10"/>
        <v>1/</v>
      </c>
      <c r="Y24" s="18">
        <f>$C$29/$G24</f>
        <v>53218.2</v>
      </c>
      <c r="Z24" s="12" t="str">
        <f>IF($Q24&gt;Y24,"Met","Unmet")</f>
        <v>Unmet</v>
      </c>
      <c r="AA24" s="14">
        <f t="shared" si="13"/>
        <v>1</v>
      </c>
      <c r="AB24" s="19" t="str">
        <f t="shared" si="14"/>
        <v>1/</v>
      </c>
      <c r="AC24" s="18">
        <f>$C$30/$G24</f>
        <v>57856.800000000003</v>
      </c>
      <c r="AD24" s="12" t="str">
        <f>IF($Q24&gt;AC24,"Met","Unmet")</f>
        <v>Unmet</v>
      </c>
      <c r="AE24" s="14">
        <f t="shared" si="17"/>
        <v>2</v>
      </c>
      <c r="AF24" s="25"/>
      <c r="AG24" s="30"/>
      <c r="AH24" s="26"/>
    </row>
    <row r="25" spans="1:34" x14ac:dyDescent="0.25">
      <c r="A25" s="5" t="s">
        <v>14</v>
      </c>
      <c r="B25" s="15" t="s">
        <v>32</v>
      </c>
      <c r="C25" s="15">
        <v>2</v>
      </c>
      <c r="D25" s="16">
        <v>3</v>
      </c>
      <c r="E25" s="16"/>
      <c r="F25" s="16"/>
      <c r="G25" s="17">
        <f t="shared" si="20"/>
        <v>5</v>
      </c>
      <c r="H25" s="20" t="str">
        <f t="shared" si="1"/>
        <v>1/</v>
      </c>
      <c r="I25" s="41">
        <f t="shared" si="2"/>
        <v>44312</v>
      </c>
      <c r="J25" s="20" t="str">
        <f t="shared" si="3"/>
        <v>1/</v>
      </c>
      <c r="K25" s="41" t="s">
        <v>53</v>
      </c>
      <c r="L25" s="20" t="str">
        <f t="shared" si="3"/>
        <v>1/</v>
      </c>
      <c r="M25" s="34">
        <v>45000</v>
      </c>
      <c r="N25" s="20"/>
      <c r="O25" s="41" t="s">
        <v>53</v>
      </c>
      <c r="P25" s="20" t="str">
        <f t="shared" si="3"/>
        <v>1/</v>
      </c>
      <c r="Q25" s="42">
        <v>35000</v>
      </c>
      <c r="R25" s="15" t="str">
        <f t="shared" si="4"/>
        <v>Unmet</v>
      </c>
      <c r="S25" s="17">
        <f t="shared" si="5"/>
        <v>2</v>
      </c>
      <c r="T25" s="20" t="str">
        <f t="shared" si="6"/>
        <v>1/</v>
      </c>
      <c r="U25" s="22">
        <f t="shared" si="7"/>
        <v>48914.400000000001</v>
      </c>
      <c r="V25" s="15" t="str">
        <f t="shared" si="8"/>
        <v>Unmet</v>
      </c>
      <c r="W25" s="17">
        <f t="shared" si="9"/>
        <v>2</v>
      </c>
      <c r="X25" s="20" t="str">
        <f t="shared" si="10"/>
        <v>1/</v>
      </c>
      <c r="Y25" s="22">
        <f t="shared" si="11"/>
        <v>53218.2</v>
      </c>
      <c r="Z25" s="15" t="str">
        <f t="shared" si="12"/>
        <v>Unmet</v>
      </c>
      <c r="AA25" s="17">
        <f t="shared" si="13"/>
        <v>3</v>
      </c>
      <c r="AB25" s="20" t="str">
        <f t="shared" si="14"/>
        <v>1/</v>
      </c>
      <c r="AC25" s="22">
        <f t="shared" si="15"/>
        <v>57856.800000000003</v>
      </c>
      <c r="AD25" s="15" t="str">
        <f t="shared" si="21"/>
        <v>Unmet</v>
      </c>
      <c r="AE25" s="17">
        <f t="shared" si="17"/>
        <v>4</v>
      </c>
      <c r="AF25" s="27"/>
      <c r="AG25" s="31"/>
      <c r="AH25" s="28"/>
    </row>
    <row r="26" spans="1:34" x14ac:dyDescent="0.25">
      <c r="I26" s="49"/>
    </row>
    <row r="27" spans="1:34" x14ac:dyDescent="0.25">
      <c r="A27" t="s">
        <v>20</v>
      </c>
      <c r="B27">
        <v>2016</v>
      </c>
      <c r="C27">
        <v>221560</v>
      </c>
      <c r="I27" s="49"/>
      <c r="J27" s="43"/>
      <c r="K27" s="44" t="s">
        <v>56</v>
      </c>
      <c r="M27" s="45"/>
      <c r="N27" s="45"/>
      <c r="O27" s="45"/>
      <c r="P27" s="43"/>
      <c r="Q27" s="44" t="s">
        <v>59</v>
      </c>
      <c r="R27" s="44"/>
      <c r="S27" s="44"/>
    </row>
    <row r="28" spans="1:34" x14ac:dyDescent="0.25">
      <c r="B28">
        <v>2025</v>
      </c>
      <c r="C28">
        <v>244572</v>
      </c>
      <c r="I28" s="49"/>
      <c r="J28" s="35"/>
      <c r="K28" s="44" t="s">
        <v>57</v>
      </c>
      <c r="M28" s="45"/>
      <c r="N28" s="45"/>
      <c r="O28" s="45"/>
      <c r="P28" s="35"/>
      <c r="Q28" s="44" t="s">
        <v>60</v>
      </c>
      <c r="R28" s="44"/>
      <c r="S28" s="44"/>
    </row>
    <row r="29" spans="1:34" x14ac:dyDescent="0.25">
      <c r="B29">
        <v>2035</v>
      </c>
      <c r="C29">
        <v>266091</v>
      </c>
      <c r="I29" s="49"/>
      <c r="J29" s="46"/>
      <c r="K29" s="47" t="s">
        <v>58</v>
      </c>
      <c r="M29" s="48"/>
      <c r="N29" s="48"/>
      <c r="O29" s="48"/>
      <c r="P29" s="46"/>
      <c r="Q29" s="47" t="s">
        <v>61</v>
      </c>
      <c r="R29" s="47"/>
      <c r="S29" s="47"/>
    </row>
    <row r="30" spans="1:34" x14ac:dyDescent="0.25">
      <c r="B30">
        <v>2045</v>
      </c>
      <c r="C30">
        <v>289284</v>
      </c>
      <c r="I30" s="49"/>
    </row>
    <row r="31" spans="1:34" x14ac:dyDescent="0.25">
      <c r="I31" s="49"/>
    </row>
    <row r="32" spans="1:34" x14ac:dyDescent="0.25">
      <c r="I32" s="49"/>
    </row>
  </sheetData>
  <conditionalFormatting sqref="R6:R25 V6:V25 Z6:Z25 AD6:AD25">
    <cfRule type="cellIs" dxfId="2" priority="9" operator="equal">
      <formula>"Unmet"</formula>
    </cfRule>
  </conditionalFormatting>
  <conditionalFormatting sqref="S6:S25 W6:W25 AA6:AA25 AE6:AE25">
    <cfRule type="expression" dxfId="1" priority="8">
      <formula>INDIRECT("RC[-1]",FALSE)="Unmet"</formula>
    </cfRule>
  </conditionalFormatting>
  <conditionalFormatting sqref="AF6:AF16">
    <cfRule type="cellIs" dxfId="0" priority="1" operator="notEqual">
      <formula>INDIRECT("R"&amp;ROW()&amp;"C7",FALSE)</formula>
    </cfRule>
  </conditionalFormatting>
  <pageMargins left="0.7" right="0.7" top="0.75" bottom="0.75" header="0.3" footer="0.3"/>
  <pageSetup scale="71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Wallace Roberts &amp; Todd,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Dobshinsky</dc:creator>
  <cp:lastModifiedBy>Irena Lazic</cp:lastModifiedBy>
  <cp:lastPrinted>2016-10-10T13:53:34Z</cp:lastPrinted>
  <dcterms:created xsi:type="dcterms:W3CDTF">2016-09-26T20:07:01Z</dcterms:created>
  <dcterms:modified xsi:type="dcterms:W3CDTF">2017-06-28T14:14:54Z</dcterms:modified>
</cp:coreProperties>
</file>