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L:\Division\Park Development\Planning\PSMP Update\LOS\"/>
    </mc:Choice>
  </mc:AlternateContent>
  <bookViews>
    <workbookView minimized="1" xWindow="0" yWindow="0" windowWidth="28800" windowHeight="12210"/>
  </bookViews>
  <sheets>
    <sheet name="Total" sheetId="5" r:id="rId1"/>
  </sheets>
  <definedNames>
    <definedName name="_xlnm.Print_Area" localSheetId="0">Total!$A$1:$Y$12</definedName>
  </definedNames>
  <calcPr calcId="171027"/>
</workbook>
</file>

<file path=xl/calcChain.xml><?xml version="1.0" encoding="utf-8"?>
<calcChain xmlns="http://schemas.openxmlformats.org/spreadsheetml/2006/main">
  <c r="P7" i="5" l="1"/>
  <c r="L7" i="5"/>
  <c r="J7" i="5"/>
  <c r="P6" i="5"/>
  <c r="L6" i="5"/>
  <c r="J6" i="5"/>
  <c r="C7" i="5" l="1"/>
  <c r="D7" i="5"/>
  <c r="C6" i="5"/>
  <c r="D6" i="5"/>
  <c r="G7" i="5" l="1"/>
  <c r="G6" i="5"/>
  <c r="I6" i="5" s="1"/>
  <c r="AB6" i="5" l="1"/>
  <c r="X6" i="5"/>
  <c r="T6" i="5"/>
  <c r="H6" i="5"/>
  <c r="AB7" i="5"/>
  <c r="X7" i="5"/>
  <c r="T7" i="5"/>
  <c r="H7" i="5"/>
  <c r="I7" i="5" l="1"/>
  <c r="AC7" i="5"/>
  <c r="AE7" i="5" s="1"/>
  <c r="Y7" i="5"/>
  <c r="Z7" i="5" s="1"/>
  <c r="U7" i="5"/>
  <c r="W7" i="5" s="1"/>
  <c r="S6" i="5"/>
  <c r="AC6" i="5"/>
  <c r="AE6" i="5" s="1"/>
  <c r="Y6" i="5"/>
  <c r="AA6" i="5" s="1"/>
  <c r="U6" i="5"/>
  <c r="V6" i="5" s="1"/>
  <c r="AD6" i="5" l="1"/>
  <c r="W6" i="5"/>
  <c r="AD7" i="5"/>
  <c r="S7" i="5"/>
  <c r="R7" i="5"/>
  <c r="V7" i="5"/>
  <c r="Z6" i="5"/>
  <c r="AA7" i="5"/>
  <c r="R6" i="5"/>
</calcChain>
</file>

<file path=xl/comments1.xml><?xml version="1.0" encoding="utf-8"?>
<comments xmlns="http://schemas.openxmlformats.org/spreadsheetml/2006/main">
  <authors>
    <author>Andrew Dobshinsky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Andrew Dobshinsky:</t>
        </r>
        <r>
          <rPr>
            <sz val="9"/>
            <color indexed="81"/>
            <rFont val="Tahoma"/>
            <family val="2"/>
          </rPr>
          <t xml:space="preserve">
includes Diamond + 1/2 Combination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Andrew Dobshinsky:</t>
        </r>
        <r>
          <rPr>
            <sz val="9"/>
            <color indexed="81"/>
            <rFont val="Tahoma"/>
            <family val="2"/>
          </rPr>
          <t xml:space="preserve">
includes Rectangle + 1/2 Combination</t>
        </r>
      </text>
    </comment>
    <comment ref="F7" authorId="0" shapeId="0">
      <text>
        <r>
          <rPr>
            <b/>
            <sz val="9"/>
            <color indexed="81"/>
            <rFont val="Tahoma"/>
            <family val="2"/>
          </rPr>
          <t>Andrew Dobshinsky:</t>
        </r>
        <r>
          <rPr>
            <sz val="9"/>
            <color indexed="81"/>
            <rFont val="Tahoma"/>
            <family val="2"/>
          </rPr>
          <t xml:space="preserve">
Half County Parkland &amp; Half APS</t>
        </r>
      </text>
    </comment>
  </commentList>
</comments>
</file>

<file path=xl/sharedStrings.xml><?xml version="1.0" encoding="utf-8"?>
<sst xmlns="http://schemas.openxmlformats.org/spreadsheetml/2006/main" count="47" uniqueCount="41">
  <si>
    <t>Arlington Level of Service Standards</t>
  </si>
  <si>
    <t>APS</t>
  </si>
  <si>
    <t>Other</t>
  </si>
  <si>
    <t>Total</t>
  </si>
  <si>
    <t>Rectangular Fields</t>
  </si>
  <si>
    <t>Diamond Fields</t>
  </si>
  <si>
    <t>Population</t>
  </si>
  <si>
    <t>AMENITY</t>
  </si>
  <si>
    <t>EXISTING INVENTORY</t>
  </si>
  <si>
    <t>CURRENT LOS</t>
  </si>
  <si>
    <t>RECOMMENDED LOS</t>
  </si>
  <si>
    <t>2016 STANDARDS</t>
  </si>
  <si>
    <t>2025 STANDARDS</t>
  </si>
  <si>
    <t>2035 STANDARDS</t>
  </si>
  <si>
    <t>2045 STANDARDS</t>
  </si>
  <si>
    <t>2025 LOS</t>
  </si>
  <si>
    <t>2035 LOS</t>
  </si>
  <si>
    <t>2045 LOS</t>
  </si>
  <si>
    <t>each</t>
  </si>
  <si>
    <t xml:space="preserve"> </t>
  </si>
  <si>
    <t>10 min</t>
  </si>
  <si>
    <t>20 min</t>
  </si>
  <si>
    <t>ACCESS STANDARD</t>
  </si>
  <si>
    <t>Needs</t>
  </si>
  <si>
    <t>County</t>
  </si>
  <si>
    <t>Pub. Eas.</t>
  </si>
  <si>
    <t>High Den.</t>
  </si>
  <si>
    <t>Low Den.</t>
  </si>
  <si>
    <t>Unit</t>
  </si>
  <si>
    <t>Accessible</t>
  </si>
  <si>
    <t>PEER MEDIAN</t>
  </si>
  <si>
    <t>TYPICAL</t>
  </si>
  <si>
    <t>SURVEY PRIORITY</t>
  </si>
  <si>
    <t>Medium</t>
  </si>
  <si>
    <t>Low</t>
  </si>
  <si>
    <t>supports raising the current standard</t>
  </si>
  <si>
    <t>supports keeping the current standard unchanged</t>
  </si>
  <si>
    <t>supports lowering the current standard</t>
  </si>
  <si>
    <t>&gt; current</t>
  </si>
  <si>
    <t>≈ current</t>
  </si>
  <si>
    <t>&lt; current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</si>
</sst>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C069E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1" fillId="2" borderId="1" xfId="0" applyFont="1" applyFill="1" applyBorder="1"/>
    <xf numFmtId="0" fontId="2" fillId="3" borderId="2" xfId="0" applyFont="1" applyFill="1" applyBorder="1"/>
    <xf numFmtId="0" fontId="0" fillId="0" borderId="2" xfId="0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2" fillId="3" borderId="6" xfId="0" applyFont="1" applyFill="1" applyBorder="1"/>
    <xf numFmtId="0" fontId="2" fillId="3" borderId="0" xfId="0" applyFont="1" applyFill="1" applyBorder="1"/>
    <xf numFmtId="0" fontId="2" fillId="3" borderId="7" xfId="0" applyFont="1" applyFill="1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3" fontId="0" fillId="0" borderId="7" xfId="0" applyNumberFormat="1" applyBorder="1"/>
    <xf numFmtId="0" fontId="0" fillId="0" borderId="6" xfId="0" applyBorder="1" applyAlignment="1">
      <alignment horizontal="right"/>
    </xf>
    <xf numFmtId="0" fontId="0" fillId="0" borderId="0" xfId="0" applyFill="1" applyBorder="1"/>
    <xf numFmtId="0" fontId="0" fillId="0" borderId="7" xfId="0" applyBorder="1" applyAlignment="1">
      <alignment horizontal="right"/>
    </xf>
    <xf numFmtId="3" fontId="0" fillId="4" borderId="7" xfId="0" applyNumberFormat="1" applyFill="1" applyBorder="1"/>
    <xf numFmtId="0" fontId="0" fillId="4" borderId="0" xfId="0" applyFill="1"/>
    <xf numFmtId="3" fontId="0" fillId="5" borderId="7" xfId="0" applyNumberFormat="1" applyFill="1" applyBorder="1"/>
    <xf numFmtId="3" fontId="0" fillId="6" borderId="7" xfId="0" applyNumberFormat="1" applyFill="1" applyBorder="1"/>
    <xf numFmtId="3" fontId="0" fillId="0" borderId="7" xfId="0" applyNumberFormat="1" applyFill="1" applyBorder="1"/>
    <xf numFmtId="0" fontId="0" fillId="5" borderId="0" xfId="0" applyFill="1"/>
    <xf numFmtId="0" fontId="5" fillId="0" borderId="0" xfId="0" applyFont="1" applyAlignment="1"/>
    <xf numFmtId="0" fontId="0" fillId="0" borderId="0" xfId="0" applyAlignment="1"/>
    <xf numFmtId="0" fontId="0" fillId="6" borderId="0" xfId="0" applyFill="1"/>
    <xf numFmtId="0" fontId="5" fillId="0" borderId="0" xfId="0" applyFont="1" applyBorder="1" applyAlignment="1"/>
    <xf numFmtId="0" fontId="0" fillId="0" borderId="0" xfId="0" applyBorder="1" applyAlignment="1"/>
    <xf numFmtId="0" fontId="0" fillId="0" borderId="0" xfId="0" applyFill="1"/>
  </cellXfs>
  <cellStyles count="1">
    <cellStyle name="Normal" xfId="0" builtinId="0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C000"/>
      <color rgb="FFC069E7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14"/>
  <sheetViews>
    <sheetView tabSelected="1" workbookViewId="0">
      <selection activeCell="U15" sqref="U15"/>
    </sheetView>
  </sheetViews>
  <sheetFormatPr defaultRowHeight="15" x14ac:dyDescent="0.25"/>
  <cols>
    <col min="1" max="1" width="40.42578125" bestFit="1" customWidth="1"/>
    <col min="2" max="7" width="8.7109375" customWidth="1"/>
    <col min="8" max="8" width="4.7109375" customWidth="1"/>
    <col min="9" max="9" width="8.7109375" customWidth="1"/>
    <col min="10" max="10" width="4.7109375" customWidth="1"/>
    <col min="11" max="11" width="8.7109375" customWidth="1"/>
    <col min="12" max="12" width="4.7109375" customWidth="1"/>
    <col min="13" max="13" width="8.7109375" customWidth="1"/>
    <col min="14" max="14" width="4.7109375" customWidth="1"/>
    <col min="15" max="15" width="8.7109375" customWidth="1"/>
    <col min="16" max="16" width="4.7109375" customWidth="1"/>
    <col min="17" max="18" width="8.7109375" customWidth="1"/>
    <col min="19" max="20" width="4.7109375" customWidth="1"/>
    <col min="21" max="22" width="8.7109375" customWidth="1"/>
    <col min="23" max="24" width="4.7109375" customWidth="1"/>
    <col min="25" max="26" width="8.7109375" customWidth="1"/>
    <col min="27" max="28" width="4.7109375" customWidth="1"/>
    <col min="29" max="30" width="8.7109375" customWidth="1"/>
    <col min="31" max="31" width="4.7109375" customWidth="1"/>
    <col min="32" max="34" width="8.7109375" customWidth="1"/>
  </cols>
  <sheetData>
    <row r="1" spans="1:34" x14ac:dyDescent="0.25">
      <c r="A1" t="s">
        <v>0</v>
      </c>
      <c r="R1" t="s">
        <v>19</v>
      </c>
    </row>
    <row r="4" spans="1:34" s="1" customFormat="1" x14ac:dyDescent="0.25">
      <c r="A4" s="2" t="s">
        <v>7</v>
      </c>
      <c r="B4" s="5" t="s">
        <v>8</v>
      </c>
      <c r="C4" s="5"/>
      <c r="D4" s="6"/>
      <c r="E4" s="6"/>
      <c r="F4" s="6"/>
      <c r="G4" s="7"/>
      <c r="H4" s="5" t="s">
        <v>9</v>
      </c>
      <c r="I4" s="7"/>
      <c r="J4" s="5" t="s">
        <v>30</v>
      </c>
      <c r="K4" s="7"/>
      <c r="L4" s="5" t="s">
        <v>31</v>
      </c>
      <c r="M4" s="7"/>
      <c r="N4" s="5" t="s">
        <v>32</v>
      </c>
      <c r="O4" s="7"/>
      <c r="P4" s="5" t="s">
        <v>10</v>
      </c>
      <c r="Q4" s="7"/>
      <c r="R4" s="5" t="s">
        <v>11</v>
      </c>
      <c r="S4" s="7"/>
      <c r="T4" s="5" t="s">
        <v>15</v>
      </c>
      <c r="U4" s="7"/>
      <c r="V4" s="5" t="s">
        <v>12</v>
      </c>
      <c r="W4" s="7"/>
      <c r="X4" s="5" t="s">
        <v>16</v>
      </c>
      <c r="Y4" s="7"/>
      <c r="Z4" s="5" t="s">
        <v>13</v>
      </c>
      <c r="AA4" s="7"/>
      <c r="AB4" s="5" t="s">
        <v>17</v>
      </c>
      <c r="AC4" s="7"/>
      <c r="AD4" s="5" t="s">
        <v>14</v>
      </c>
      <c r="AE4" s="7"/>
      <c r="AF4" s="5" t="s">
        <v>22</v>
      </c>
      <c r="AG4" s="6"/>
      <c r="AH4" s="7"/>
    </row>
    <row r="5" spans="1:34" s="1" customFormat="1" x14ac:dyDescent="0.25">
      <c r="A5" s="3"/>
      <c r="B5" s="8" t="s">
        <v>28</v>
      </c>
      <c r="C5" s="8" t="s">
        <v>24</v>
      </c>
      <c r="D5" s="9" t="s">
        <v>1</v>
      </c>
      <c r="E5" s="9" t="s">
        <v>25</v>
      </c>
      <c r="F5" s="9" t="s">
        <v>2</v>
      </c>
      <c r="G5" s="10" t="s">
        <v>3</v>
      </c>
      <c r="H5" s="8"/>
      <c r="I5" s="10"/>
      <c r="J5" s="8"/>
      <c r="K5" s="10"/>
      <c r="L5" s="8"/>
      <c r="M5" s="10"/>
      <c r="N5" s="8"/>
      <c r="O5" s="10"/>
      <c r="P5" s="8"/>
      <c r="Q5" s="10"/>
      <c r="R5" s="8" t="s">
        <v>23</v>
      </c>
      <c r="S5" s="10"/>
      <c r="T5" s="8"/>
      <c r="U5" s="10"/>
      <c r="V5" s="8" t="s">
        <v>23</v>
      </c>
      <c r="W5" s="10"/>
      <c r="X5" s="8"/>
      <c r="Y5" s="10"/>
      <c r="Z5" s="8" t="s">
        <v>23</v>
      </c>
      <c r="AA5" s="10"/>
      <c r="AB5" s="8"/>
      <c r="AC5" s="10"/>
      <c r="AD5" s="8" t="s">
        <v>23</v>
      </c>
      <c r="AE5" s="10"/>
      <c r="AF5" s="8" t="s">
        <v>29</v>
      </c>
      <c r="AG5" s="9" t="s">
        <v>26</v>
      </c>
      <c r="AH5" s="10" t="s">
        <v>27</v>
      </c>
    </row>
    <row r="6" spans="1:34" x14ac:dyDescent="0.25">
      <c r="A6" s="4" t="s">
        <v>5</v>
      </c>
      <c r="B6" s="11" t="s">
        <v>18</v>
      </c>
      <c r="C6" s="11">
        <f>26+7/2</f>
        <v>29.5</v>
      </c>
      <c r="D6" s="12">
        <f>7+13/2</f>
        <v>13.5</v>
      </c>
      <c r="E6" s="12"/>
      <c r="F6" s="12"/>
      <c r="G6" s="13">
        <f t="shared" ref="G6" si="0">SUM(C6:F6)</f>
        <v>43</v>
      </c>
      <c r="H6" s="15" t="str">
        <f t="shared" ref="H6:H7" si="1">"1/"</f>
        <v>1/</v>
      </c>
      <c r="I6" s="22">
        <f>$C$9/$G6</f>
        <v>5152.5581395348836</v>
      </c>
      <c r="J6" s="15" t="str">
        <f t="shared" ref="J6:P7" si="2">"1/"</f>
        <v>1/</v>
      </c>
      <c r="K6" s="20">
        <v>4107</v>
      </c>
      <c r="L6" s="15" t="str">
        <f t="shared" si="2"/>
        <v>1/</v>
      </c>
      <c r="M6" s="21">
        <v>6000</v>
      </c>
      <c r="N6" s="15"/>
      <c r="O6" s="21" t="s">
        <v>34</v>
      </c>
      <c r="P6" s="15" t="str">
        <f t="shared" si="2"/>
        <v>1/</v>
      </c>
      <c r="Q6" s="18">
        <v>6000</v>
      </c>
      <c r="R6" s="11" t="str">
        <f t="shared" ref="R6:R7" si="3">IF($Q6&gt;I6,"Met","Unmet")</f>
        <v>Met</v>
      </c>
      <c r="S6" s="13">
        <f>IF($Q6&gt;I6,0,ROUNDUP($C$9/$Q6-$G6,0))</f>
        <v>0</v>
      </c>
      <c r="T6" s="15" t="str">
        <f t="shared" ref="T6:T7" si="4">"1/"</f>
        <v>1/</v>
      </c>
      <c r="U6" s="14">
        <f>$C$10/$G6</f>
        <v>5687.7209302325582</v>
      </c>
      <c r="V6" s="11" t="str">
        <f t="shared" ref="V6:V7" si="5">IF($Q6&gt;U6,"Met","Unmet")</f>
        <v>Met</v>
      </c>
      <c r="W6" s="13">
        <f>IF($Q6&gt;U6,0,ROUNDUP($C$10/$Q6-$G6,0))</f>
        <v>0</v>
      </c>
      <c r="X6" s="15" t="str">
        <f t="shared" ref="X6:X7" si="6">"1/"</f>
        <v>1/</v>
      </c>
      <c r="Y6" s="14">
        <f>$C$11/$G6</f>
        <v>6188.1627906976746</v>
      </c>
      <c r="Z6" s="11" t="str">
        <f t="shared" ref="Z6:Z7" si="7">IF($Q6&gt;Y6,"Met","Unmet")</f>
        <v>Unmet</v>
      </c>
      <c r="AA6" s="13">
        <f>IF($Q6&gt;Y6,0,ROUNDUP($C$11/$Q6-$G6,0))</f>
        <v>2</v>
      </c>
      <c r="AB6" s="15" t="str">
        <f t="shared" ref="AB6:AB7" si="8">"1/"</f>
        <v>1/</v>
      </c>
      <c r="AC6" s="14">
        <f>$C$12/$G6</f>
        <v>6727.5348837209303</v>
      </c>
      <c r="AD6" s="11" t="str">
        <f t="shared" ref="AD6" si="9">IF($Q6&gt;AC6,"Met","Unmet")</f>
        <v>Unmet</v>
      </c>
      <c r="AE6" s="13">
        <f>IF($Q6&gt;AC6,0,ROUNDUP($C$12/$Q6-$G6,0))</f>
        <v>6</v>
      </c>
      <c r="AF6" s="15">
        <v>33</v>
      </c>
      <c r="AG6" s="15" t="s">
        <v>20</v>
      </c>
      <c r="AH6" s="17" t="s">
        <v>21</v>
      </c>
    </row>
    <row r="7" spans="1:34" x14ac:dyDescent="0.25">
      <c r="A7" s="4" t="s">
        <v>4</v>
      </c>
      <c r="B7" s="11" t="s">
        <v>18</v>
      </c>
      <c r="C7" s="11">
        <f>25+7/2</f>
        <v>28.5</v>
      </c>
      <c r="D7" s="12">
        <f>16+13/2</f>
        <v>22.5</v>
      </c>
      <c r="E7" s="12">
        <v>1</v>
      </c>
      <c r="F7" s="16">
        <v>1</v>
      </c>
      <c r="G7" s="13">
        <f t="shared" ref="G7" si="10">SUM(C7:F7)</f>
        <v>53</v>
      </c>
      <c r="H7" s="15" t="str">
        <f t="shared" si="1"/>
        <v>1/</v>
      </c>
      <c r="I7" s="22">
        <f>$C$9/$G7</f>
        <v>4180.3773584905657</v>
      </c>
      <c r="J7" s="15" t="str">
        <f t="shared" si="2"/>
        <v>1/</v>
      </c>
      <c r="K7" s="20">
        <v>3643</v>
      </c>
      <c r="L7" s="15" t="str">
        <f t="shared" si="2"/>
        <v>1/</v>
      </c>
      <c r="M7" s="21">
        <v>6000</v>
      </c>
      <c r="N7" s="15"/>
      <c r="O7" s="18" t="s">
        <v>33</v>
      </c>
      <c r="P7" s="15" t="str">
        <f t="shared" si="2"/>
        <v>1/</v>
      </c>
      <c r="Q7" s="18">
        <v>4200</v>
      </c>
      <c r="R7" s="11" t="str">
        <f t="shared" si="3"/>
        <v>Met</v>
      </c>
      <c r="S7" s="13">
        <f>IF($Q7&gt;I7,0,ROUNDUP($C$9/$Q7-$G7,0))</f>
        <v>0</v>
      </c>
      <c r="T7" s="15" t="str">
        <f t="shared" si="4"/>
        <v>1/</v>
      </c>
      <c r="U7" s="14">
        <f>$C$10/$G7</f>
        <v>4614.566037735849</v>
      </c>
      <c r="V7" s="11" t="str">
        <f t="shared" si="5"/>
        <v>Unmet</v>
      </c>
      <c r="W7" s="13">
        <f>IF($Q7&gt;U7,0,ROUNDUP($C$10/$Q7-$G7,0))</f>
        <v>6</v>
      </c>
      <c r="X7" s="15" t="str">
        <f t="shared" si="6"/>
        <v>1/</v>
      </c>
      <c r="Y7" s="14">
        <f>$C$11/$G7</f>
        <v>5020.5849056603774</v>
      </c>
      <c r="Z7" s="11" t="str">
        <f t="shared" si="7"/>
        <v>Unmet</v>
      </c>
      <c r="AA7" s="13">
        <f>IF($Q7&gt;Y7,0,ROUNDUP($C$11/$Q7-$G7,0))</f>
        <v>11</v>
      </c>
      <c r="AB7" s="15" t="str">
        <f t="shared" si="8"/>
        <v>1/</v>
      </c>
      <c r="AC7" s="14">
        <f>$C$12/$G7</f>
        <v>5458.1886792452833</v>
      </c>
      <c r="AD7" s="11" t="str">
        <f t="shared" ref="AD7" si="11">IF($Q7&gt;AC7,"Met","Unmet")</f>
        <v>Unmet</v>
      </c>
      <c r="AE7" s="13">
        <f>IF($Q7&gt;AC7,0,ROUNDUP($C$12/$Q7-$G7,0))</f>
        <v>16</v>
      </c>
      <c r="AF7" s="15">
        <v>51</v>
      </c>
      <c r="AG7" s="15" t="s">
        <v>20</v>
      </c>
      <c r="AH7" s="17" t="s">
        <v>21</v>
      </c>
    </row>
    <row r="8" spans="1:34" x14ac:dyDescent="0.25">
      <c r="I8" s="29"/>
    </row>
    <row r="9" spans="1:34" x14ac:dyDescent="0.25">
      <c r="A9" t="s">
        <v>6</v>
      </c>
      <c r="B9">
        <v>2016</v>
      </c>
      <c r="C9">
        <v>221560</v>
      </c>
      <c r="I9" s="29"/>
      <c r="J9" s="23"/>
      <c r="K9" s="24" t="s">
        <v>35</v>
      </c>
      <c r="M9" s="25"/>
      <c r="N9" s="25"/>
      <c r="O9" s="25"/>
      <c r="P9" s="23"/>
      <c r="Q9" s="24" t="s">
        <v>38</v>
      </c>
      <c r="R9" s="24"/>
      <c r="S9" s="24"/>
    </row>
    <row r="10" spans="1:34" x14ac:dyDescent="0.25">
      <c r="B10">
        <v>2025</v>
      </c>
      <c r="C10">
        <v>244572</v>
      </c>
      <c r="I10" s="29"/>
      <c r="J10" s="19"/>
      <c r="K10" s="24" t="s">
        <v>36</v>
      </c>
      <c r="M10" s="25"/>
      <c r="N10" s="25"/>
      <c r="O10" s="25"/>
      <c r="P10" s="19"/>
      <c r="Q10" s="24" t="s">
        <v>39</v>
      </c>
      <c r="R10" s="24"/>
      <c r="S10" s="24"/>
    </row>
    <row r="11" spans="1:34" x14ac:dyDescent="0.25">
      <c r="B11">
        <v>2035</v>
      </c>
      <c r="C11">
        <v>266091</v>
      </c>
      <c r="I11" s="29"/>
      <c r="J11" s="26"/>
      <c r="K11" s="27" t="s">
        <v>37</v>
      </c>
      <c r="M11" s="28"/>
      <c r="N11" s="28"/>
      <c r="O11" s="28"/>
      <c r="P11" s="26"/>
      <c r="Q11" s="27" t="s">
        <v>40</v>
      </c>
      <c r="R11" s="27"/>
      <c r="S11" s="27"/>
    </row>
    <row r="12" spans="1:34" x14ac:dyDescent="0.25">
      <c r="B12">
        <v>2045</v>
      </c>
      <c r="C12">
        <v>289284</v>
      </c>
      <c r="I12" s="29"/>
    </row>
    <row r="13" spans="1:34" x14ac:dyDescent="0.25">
      <c r="I13" s="29"/>
    </row>
    <row r="14" spans="1:34" x14ac:dyDescent="0.25">
      <c r="I14" s="29"/>
    </row>
  </sheetData>
  <conditionalFormatting sqref="R6:R7 V6:V7 Z6:Z7 AD6:AD7">
    <cfRule type="cellIs" dxfId="2" priority="9" operator="equal">
      <formula>"Unmet"</formula>
    </cfRule>
  </conditionalFormatting>
  <conditionalFormatting sqref="S6:S7 W6:W7 AA6:AA7 AE6:AE7">
    <cfRule type="expression" dxfId="1" priority="8">
      <formula>INDIRECT("RC[-1]",FALSE)="Unmet"</formula>
    </cfRule>
  </conditionalFormatting>
  <conditionalFormatting sqref="AF6:AF7">
    <cfRule type="cellIs" dxfId="0" priority="1" operator="notEqual">
      <formula>INDIRECT("R"&amp;ROW()&amp;"C7",FALSE)</formula>
    </cfRule>
  </conditionalFormatting>
  <pageMargins left="0.7" right="0.7" top="0.75" bottom="0.75" header="0.3" footer="0.3"/>
  <pageSetup scale="71" fitToHeight="0" orientation="landscape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</vt:lpstr>
      <vt:lpstr>Total!Print_Area</vt:lpstr>
    </vt:vector>
  </TitlesOfParts>
  <Company>Wallace Roberts &amp; Todd,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Dobshinsky</dc:creator>
  <cp:lastModifiedBy>Irena Lazic</cp:lastModifiedBy>
  <cp:lastPrinted>2016-10-10T13:53:34Z</cp:lastPrinted>
  <dcterms:created xsi:type="dcterms:W3CDTF">2016-09-26T20:07:01Z</dcterms:created>
  <dcterms:modified xsi:type="dcterms:W3CDTF">2017-05-02T17:00:10Z</dcterms:modified>
</cp:coreProperties>
</file>