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L:\Division\Park Development\Planning\PSMP Update\LOS\New Files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K12" i="1" l="1"/>
  <c r="K11" i="1"/>
  <c r="H5" i="1"/>
  <c r="F5" i="1"/>
  <c r="D5" i="1"/>
  <c r="B5" i="1"/>
  <c r="H24" i="1"/>
  <c r="H23" i="1"/>
  <c r="F24" i="1"/>
  <c r="F23" i="1"/>
  <c r="H9" i="1"/>
  <c r="F9" i="1"/>
  <c r="D8" i="1"/>
  <c r="D24" i="1" s="1"/>
  <c r="B8" i="1"/>
  <c r="L8" i="1" s="1"/>
  <c r="D7" i="1"/>
  <c r="D23" i="1" s="1"/>
  <c r="B7" i="1"/>
  <c r="L7" i="1" s="1"/>
  <c r="B9" i="1" l="1"/>
  <c r="D9" i="1"/>
  <c r="J7" i="1"/>
  <c r="J15" i="1" s="1"/>
  <c r="K15" i="1" s="1"/>
  <c r="J8" i="1"/>
  <c r="J16" i="1" s="1"/>
  <c r="K16" i="1" s="1"/>
  <c r="J17" i="1" l="1"/>
  <c r="C8" i="1"/>
  <c r="J9" i="1"/>
  <c r="G7" i="1"/>
  <c r="F11" i="1" s="1"/>
  <c r="I7" i="1"/>
  <c r="H11" i="1" s="1"/>
  <c r="C7" i="1"/>
  <c r="M7" i="1" s="1"/>
  <c r="E8" i="1"/>
  <c r="D12" i="1" s="1"/>
  <c r="I8" i="1"/>
  <c r="H12" i="1" s="1"/>
  <c r="G8" i="1"/>
  <c r="F12" i="1" s="1"/>
  <c r="E7" i="1"/>
  <c r="D11" i="1" s="1"/>
  <c r="F15" i="1" l="1"/>
  <c r="G15" i="1" s="1"/>
  <c r="G11" i="1"/>
  <c r="D15" i="1"/>
  <c r="E15" i="1" s="1"/>
  <c r="E11" i="1"/>
  <c r="H16" i="1"/>
  <c r="I16" i="1" s="1"/>
  <c r="I12" i="1"/>
  <c r="F16" i="1"/>
  <c r="G16" i="1" s="1"/>
  <c r="G12" i="1"/>
  <c r="D16" i="1"/>
  <c r="E16" i="1" s="1"/>
  <c r="E12" i="1"/>
  <c r="H15" i="1"/>
  <c r="I15" i="1" s="1"/>
  <c r="I11" i="1"/>
  <c r="B11" i="1"/>
  <c r="B12" i="1"/>
  <c r="M8" i="1"/>
  <c r="H17" i="1"/>
  <c r="D17" i="1"/>
  <c r="F17" i="1"/>
  <c r="J13" i="1"/>
  <c r="K7" i="1"/>
  <c r="K8" i="1"/>
  <c r="C12" i="1" l="1"/>
  <c r="L12" i="1"/>
  <c r="C11" i="1"/>
  <c r="L11" i="1"/>
  <c r="B16" i="1"/>
  <c r="M12" i="1"/>
  <c r="B15" i="1"/>
  <c r="M11" i="1"/>
  <c r="M9" i="1"/>
  <c r="F25" i="1"/>
  <c r="D25" i="1"/>
  <c r="F13" i="1"/>
  <c r="C15" i="1" l="1"/>
  <c r="L15" i="1"/>
  <c r="C16" i="1"/>
  <c r="M16" i="1" s="1"/>
  <c r="L16" i="1"/>
  <c r="M15" i="1"/>
  <c r="B17" i="1"/>
  <c r="M20" i="1"/>
  <c r="B20" i="1" s="1"/>
  <c r="L20" i="1" s="1"/>
  <c r="D13" i="1"/>
  <c r="H13" i="1"/>
  <c r="M17" i="1" l="1"/>
  <c r="J20" i="1"/>
  <c r="B24" i="1"/>
  <c r="H21" i="1"/>
  <c r="B13" i="1"/>
  <c r="M19" i="1"/>
  <c r="B19" i="1" s="1"/>
  <c r="L19" i="1" s="1"/>
  <c r="L24" i="1" l="1"/>
  <c r="B23" i="1"/>
  <c r="J19" i="1"/>
  <c r="B21" i="1"/>
  <c r="M21" i="1"/>
  <c r="H25" i="1"/>
  <c r="M13" i="1"/>
  <c r="L23" i="1" l="1"/>
  <c r="J24" i="1"/>
  <c r="J23" i="1"/>
  <c r="B25" i="1"/>
  <c r="K23" i="1" l="1"/>
  <c r="I23" i="1"/>
  <c r="G23" i="1"/>
  <c r="E23" i="1"/>
  <c r="C23" i="1"/>
  <c r="M23" i="1" s="1"/>
  <c r="I24" i="1"/>
  <c r="E24" i="1"/>
  <c r="K24" i="1"/>
  <c r="G24" i="1"/>
  <c r="C24" i="1"/>
  <c r="J25" i="1"/>
  <c r="M24" i="1" l="1"/>
  <c r="M25" i="1" s="1"/>
</calcChain>
</file>

<file path=xl/sharedStrings.xml><?xml version="1.0" encoding="utf-8"?>
<sst xmlns="http://schemas.openxmlformats.org/spreadsheetml/2006/main" count="34" uniqueCount="18">
  <si>
    <t>Rectangular</t>
  </si>
  <si>
    <t>Diamond</t>
  </si>
  <si>
    <t>No Lights</t>
  </si>
  <si>
    <t>Lights</t>
  </si>
  <si>
    <t>Grass</t>
  </si>
  <si>
    <t>Synthetic</t>
  </si>
  <si>
    <t>Total</t>
  </si>
  <si>
    <t>Conversion Factors</t>
  </si>
  <si>
    <t>Hours</t>
  </si>
  <si>
    <t>inputs</t>
  </si>
  <si>
    <t>outputs</t>
  </si>
  <si>
    <t>Grass No Lights Equivalents</t>
  </si>
  <si>
    <t>Total Fields</t>
  </si>
  <si>
    <t>Projected Incremental Need, Same Ratio (LOS)</t>
  </si>
  <si>
    <t>Projected Incremental Need, POPS Conversions</t>
  </si>
  <si>
    <t>Projected Total Fields, POPS Conversions</t>
  </si>
  <si>
    <t>Projected Total Fields, Same Ratio (LOS)</t>
  </si>
  <si>
    <t>Existing Total Fields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</si>
</sst>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1" xfId="0" applyBorder="1"/>
    <xf numFmtId="9" fontId="0" fillId="0" borderId="0" xfId="1" applyFont="1" applyBorder="1"/>
    <xf numFmtId="0" fontId="0" fillId="0" borderId="0" xfId="0" applyBorder="1"/>
    <xf numFmtId="164" fontId="0" fillId="0" borderId="1" xfId="0" applyNumberFormat="1" applyBorder="1"/>
    <xf numFmtId="164" fontId="0" fillId="0" borderId="0" xfId="0" applyNumberFormat="1" applyBorder="1"/>
    <xf numFmtId="164" fontId="0" fillId="2" borderId="0" xfId="0" applyNumberFormat="1" applyFill="1" applyBorder="1"/>
    <xf numFmtId="164" fontId="0" fillId="0" borderId="1" xfId="0" applyNumberFormat="1" applyFill="1" applyBorder="1"/>
    <xf numFmtId="164" fontId="0" fillId="0" borderId="0" xfId="0" applyNumberFormat="1" applyFill="1" applyBorder="1"/>
    <xf numFmtId="164" fontId="0" fillId="2" borderId="1" xfId="0" applyNumberFormat="1" applyFill="1" applyBorder="1"/>
    <xf numFmtId="0" fontId="2" fillId="0" borderId="1" xfId="0" applyFont="1" applyBorder="1"/>
    <xf numFmtId="0" fontId="0" fillId="0" borderId="2" xfId="0" applyBorder="1"/>
    <xf numFmtId="164" fontId="0" fillId="0" borderId="2" xfId="0" applyNumberFormat="1" applyBorder="1"/>
    <xf numFmtId="164" fontId="0" fillId="0" borderId="0" xfId="1" applyNumberFormat="1" applyFont="1" applyBorder="1"/>
    <xf numFmtId="0" fontId="0" fillId="2" borderId="1" xfId="0" applyFill="1" applyBorder="1"/>
    <xf numFmtId="0" fontId="0" fillId="2" borderId="0" xfId="0" applyFill="1"/>
    <xf numFmtId="164" fontId="0" fillId="3" borderId="1" xfId="0" applyNumberFormat="1" applyFill="1" applyBorder="1"/>
    <xf numFmtId="0" fontId="0" fillId="3" borderId="0" xfId="0" applyFill="1"/>
    <xf numFmtId="0" fontId="2" fillId="0" borderId="3" xfId="0" applyFont="1" applyBorder="1" applyAlignment="1">
      <alignment horizontal="center"/>
    </xf>
    <xf numFmtId="0" fontId="0" fillId="4" borderId="2" xfId="0" applyFill="1" applyBorder="1"/>
    <xf numFmtId="0" fontId="2" fillId="4" borderId="1" xfId="0" applyFont="1" applyFill="1" applyBorder="1" applyAlignment="1"/>
    <xf numFmtId="0" fontId="2" fillId="4" borderId="0" xfId="0" applyFont="1" applyFill="1" applyBorder="1" applyAlignment="1"/>
    <xf numFmtId="0" fontId="2" fillId="4" borderId="3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0" xfId="0" applyFont="1" applyFill="1" applyBorder="1"/>
    <xf numFmtId="0" fontId="0" fillId="2" borderId="0" xfId="0" applyFill="1" applyBorder="1"/>
    <xf numFmtId="0" fontId="2" fillId="4" borderId="3" xfId="0" applyFont="1" applyFill="1" applyBorder="1" applyAlignment="1">
      <alignment horizontal="center"/>
    </xf>
    <xf numFmtId="0" fontId="0" fillId="0" borderId="3" xfId="0" applyBorder="1"/>
    <xf numFmtId="9" fontId="0" fillId="0" borderId="3" xfId="1" applyFont="1" applyBorder="1"/>
    <xf numFmtId="0" fontId="0" fillId="4" borderId="1" xfId="0" applyFill="1" applyBorder="1"/>
    <xf numFmtId="0" fontId="2" fillId="0" borderId="3" xfId="0" applyFont="1" applyBorder="1"/>
    <xf numFmtId="0" fontId="2" fillId="4" borderId="3" xfId="0" applyFont="1" applyFill="1" applyBorder="1"/>
    <xf numFmtId="0" fontId="0" fillId="4" borderId="3" xfId="0" applyFill="1" applyBorder="1"/>
    <xf numFmtId="0" fontId="2" fillId="4" borderId="2" xfId="0" applyFont="1" applyFill="1" applyBorder="1" applyAlignment="1">
      <alignment horizontal="center" wrapText="1"/>
    </xf>
    <xf numFmtId="0" fontId="0" fillId="0" borderId="3" xfId="1" applyNumberFormat="1" applyFont="1" applyBorder="1"/>
    <xf numFmtId="1" fontId="0" fillId="0" borderId="3" xfId="1" applyNumberFormat="1" applyFont="1" applyBorder="1"/>
    <xf numFmtId="0" fontId="0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workbookViewId="0">
      <selection activeCell="H21" sqref="H21"/>
    </sheetView>
  </sheetViews>
  <sheetFormatPr defaultRowHeight="15" x14ac:dyDescent="0.25"/>
  <cols>
    <col min="1" max="1" width="26.85546875" customWidth="1"/>
    <col min="2" max="13" width="11.28515625" customWidth="1"/>
  </cols>
  <sheetData>
    <row r="1" spans="1:14" ht="30" customHeight="1" x14ac:dyDescent="0.25">
      <c r="B1" s="41" t="s">
        <v>4</v>
      </c>
      <c r="C1" s="42"/>
      <c r="D1" s="42"/>
      <c r="E1" s="43"/>
      <c r="F1" s="41" t="s">
        <v>5</v>
      </c>
      <c r="G1" s="42"/>
      <c r="H1" s="42"/>
      <c r="I1" s="43"/>
      <c r="J1" s="41" t="s">
        <v>12</v>
      </c>
      <c r="K1" s="43"/>
      <c r="L1" s="19" t="s">
        <v>8</v>
      </c>
      <c r="M1" s="40" t="s">
        <v>11</v>
      </c>
      <c r="N1" s="4"/>
    </row>
    <row r="2" spans="1:14" x14ac:dyDescent="0.25">
      <c r="B2" s="41" t="s">
        <v>2</v>
      </c>
      <c r="C2" s="42"/>
      <c r="D2" s="42" t="s">
        <v>3</v>
      </c>
      <c r="E2" s="43"/>
      <c r="F2" s="41" t="s">
        <v>2</v>
      </c>
      <c r="G2" s="42"/>
      <c r="H2" s="42" t="s">
        <v>3</v>
      </c>
      <c r="I2" s="43"/>
      <c r="J2" s="11"/>
      <c r="K2" s="33"/>
      <c r="L2" s="33"/>
      <c r="M2" s="40"/>
      <c r="N2" s="4"/>
    </row>
    <row r="3" spans="1:14" x14ac:dyDescent="0.25">
      <c r="A3" s="27" t="s">
        <v>7</v>
      </c>
      <c r="B3" s="24"/>
      <c r="C3" s="25"/>
      <c r="D3" s="25"/>
      <c r="E3" s="29"/>
      <c r="F3" s="24"/>
      <c r="G3" s="25"/>
      <c r="H3" s="25"/>
      <c r="I3" s="29"/>
      <c r="J3" s="26"/>
      <c r="K3" s="34"/>
      <c r="L3" s="34"/>
      <c r="M3" s="36"/>
      <c r="N3" s="4"/>
    </row>
    <row r="4" spans="1:14" x14ac:dyDescent="0.25">
      <c r="A4" s="1" t="s">
        <v>8</v>
      </c>
      <c r="B4" s="15">
        <v>700</v>
      </c>
      <c r="C4" s="4"/>
      <c r="D4" s="28">
        <v>900</v>
      </c>
      <c r="E4" s="30"/>
      <c r="F4" s="15">
        <v>1400</v>
      </c>
      <c r="G4" s="4"/>
      <c r="H4" s="28">
        <v>2100</v>
      </c>
      <c r="I4" s="30"/>
      <c r="J4" s="2"/>
      <c r="K4" s="30"/>
      <c r="L4" s="30"/>
      <c r="M4" s="12"/>
      <c r="N4" s="4"/>
    </row>
    <row r="5" spans="1:14" x14ac:dyDescent="0.25">
      <c r="A5" s="1" t="s">
        <v>11</v>
      </c>
      <c r="B5" s="2">
        <f>B4/B$4</f>
        <v>1</v>
      </c>
      <c r="C5" s="3"/>
      <c r="D5" s="4">
        <f>D4/B$4</f>
        <v>1.2857142857142858</v>
      </c>
      <c r="E5" s="31"/>
      <c r="F5" s="2">
        <f>F4/B$4</f>
        <v>2</v>
      </c>
      <c r="G5" s="3"/>
      <c r="H5" s="4">
        <f>H4/B$4</f>
        <v>3</v>
      </c>
      <c r="I5" s="31"/>
      <c r="J5" s="2"/>
      <c r="K5" s="31"/>
      <c r="L5" s="31"/>
      <c r="M5" s="12"/>
      <c r="N5" s="4"/>
    </row>
    <row r="6" spans="1:14" x14ac:dyDescent="0.25">
      <c r="A6" s="22" t="s">
        <v>17</v>
      </c>
      <c r="B6" s="21"/>
      <c r="C6" s="22"/>
      <c r="D6" s="22"/>
      <c r="E6" s="23"/>
      <c r="F6" s="21"/>
      <c r="G6" s="22"/>
      <c r="H6" s="22"/>
      <c r="I6" s="23"/>
      <c r="J6" s="21"/>
      <c r="K6" s="23"/>
      <c r="L6" s="23"/>
      <c r="M6" s="20"/>
    </row>
    <row r="7" spans="1:14" x14ac:dyDescent="0.25">
      <c r="A7" s="1" t="s">
        <v>0</v>
      </c>
      <c r="B7" s="2">
        <f>26+17/2</f>
        <v>34.5</v>
      </c>
      <c r="C7" s="3">
        <f>B7/$J7</f>
        <v>0.65094339622641506</v>
      </c>
      <c r="D7" s="4">
        <f>3+1.5</f>
        <v>4.5</v>
      </c>
      <c r="E7" s="31">
        <f>D7/$J7</f>
        <v>8.4905660377358486E-2</v>
      </c>
      <c r="F7" s="2">
        <v>2</v>
      </c>
      <c r="G7" s="3">
        <f>F7/$J7</f>
        <v>3.7735849056603772E-2</v>
      </c>
      <c r="H7" s="4">
        <v>12</v>
      </c>
      <c r="I7" s="31">
        <f>H7/$J7</f>
        <v>0.22641509433962265</v>
      </c>
      <c r="J7" s="2">
        <f>SUM(B7,D7,F7,H7)</f>
        <v>53</v>
      </c>
      <c r="K7" s="31">
        <f>SUM(C7,E7,G7,I7)</f>
        <v>1</v>
      </c>
      <c r="L7" s="37">
        <f>B7*B$4+D7*D$4+F7*F$4+H7*H$4</f>
        <v>56200</v>
      </c>
      <c r="M7" s="13">
        <f>SUMPRODUCT(B7:H7,B$5:H$5)</f>
        <v>80.285714285714278</v>
      </c>
    </row>
    <row r="8" spans="1:14" x14ac:dyDescent="0.25">
      <c r="A8" s="1" t="s">
        <v>1</v>
      </c>
      <c r="B8" s="2">
        <f>14+17/2</f>
        <v>22.5</v>
      </c>
      <c r="C8" s="3">
        <f>B8/$J8</f>
        <v>0.52325581395348841</v>
      </c>
      <c r="D8" s="4">
        <f>18+1.5</f>
        <v>19.5</v>
      </c>
      <c r="E8" s="31">
        <f>D8/$J8</f>
        <v>0.45348837209302323</v>
      </c>
      <c r="F8" s="2">
        <v>0</v>
      </c>
      <c r="G8" s="3">
        <f>F8/$J8</f>
        <v>0</v>
      </c>
      <c r="H8" s="4">
        <v>1</v>
      </c>
      <c r="I8" s="31">
        <f>H8/$J8</f>
        <v>2.3255813953488372E-2</v>
      </c>
      <c r="J8" s="2">
        <f>SUM(B8,D8,F8,H8)</f>
        <v>43</v>
      </c>
      <c r="K8" s="31">
        <f>SUM(C8,E8,G8,I8)</f>
        <v>1</v>
      </c>
      <c r="L8" s="37">
        <f>B8*B$4+D8*D$4+F8*F$4+H8*H$4</f>
        <v>35400</v>
      </c>
      <c r="M8" s="13">
        <f>SUMPRODUCT(B8:H8,B$5:H$5)</f>
        <v>50.571428571428569</v>
      </c>
    </row>
    <row r="9" spans="1:14" x14ac:dyDescent="0.25">
      <c r="A9" s="39" t="s">
        <v>6</v>
      </c>
      <c r="B9" s="2">
        <f>SUM(B7:B8)</f>
        <v>57</v>
      </c>
      <c r="C9" s="3"/>
      <c r="D9" s="4">
        <f>SUM(D7:D8)</f>
        <v>24</v>
      </c>
      <c r="E9" s="31"/>
      <c r="F9" s="2">
        <f>SUM(F7:F8)</f>
        <v>2</v>
      </c>
      <c r="G9" s="3"/>
      <c r="H9" s="4">
        <f>SUM(H7:H8)</f>
        <v>13</v>
      </c>
      <c r="I9" s="31"/>
      <c r="J9" s="2">
        <f>SUM(J7:J8)</f>
        <v>96</v>
      </c>
      <c r="K9" s="31"/>
      <c r="L9" s="31"/>
      <c r="M9" s="13">
        <f>SUM(M7:M8)</f>
        <v>130.85714285714283</v>
      </c>
    </row>
    <row r="10" spans="1:14" x14ac:dyDescent="0.25">
      <c r="A10" s="22" t="s">
        <v>13</v>
      </c>
      <c r="B10" s="32"/>
      <c r="C10" s="22"/>
      <c r="D10" s="22"/>
      <c r="E10" s="23"/>
      <c r="F10" s="21"/>
      <c r="G10" s="22"/>
      <c r="H10" s="22"/>
      <c r="I10" s="23"/>
      <c r="J10" s="21"/>
      <c r="K10" s="23"/>
      <c r="L10" s="23"/>
      <c r="M10" s="20"/>
    </row>
    <row r="11" spans="1:14" x14ac:dyDescent="0.25">
      <c r="A11" s="1" t="s">
        <v>0</v>
      </c>
      <c r="B11" s="5">
        <f>C7*$J11</f>
        <v>10.415094339622641</v>
      </c>
      <c r="C11" s="3">
        <f>B11/$J11</f>
        <v>0.65094339622641506</v>
      </c>
      <c r="D11" s="6">
        <f>E7*$J11</f>
        <v>1.3584905660377358</v>
      </c>
      <c r="E11" s="3">
        <f>D11/$J11</f>
        <v>8.4905660377358486E-2</v>
      </c>
      <c r="F11" s="5">
        <f>G7*$J11</f>
        <v>0.60377358490566035</v>
      </c>
      <c r="G11" s="3">
        <f>F11/$J11</f>
        <v>3.7735849056603772E-2</v>
      </c>
      <c r="H11" s="6">
        <f>I7*$J11</f>
        <v>3.6226415094339623</v>
      </c>
      <c r="I11" s="3">
        <f>H11/$J11</f>
        <v>0.22641509433962265</v>
      </c>
      <c r="J11" s="10">
        <v>16</v>
      </c>
      <c r="K11" s="31">
        <f>J11/$J11</f>
        <v>1</v>
      </c>
      <c r="L11" s="38">
        <f>B11*B$4+D11*D$4+F11*F$4+H11*H$4</f>
        <v>16966.037735849059</v>
      </c>
      <c r="M11" s="13">
        <f>SUMPRODUCT(B11:H11,B$5:H$5)</f>
        <v>24.237196765498652</v>
      </c>
    </row>
    <row r="12" spans="1:14" x14ac:dyDescent="0.25">
      <c r="A12" s="1" t="s">
        <v>1</v>
      </c>
      <c r="B12" s="5">
        <f>C8*$J12</f>
        <v>3.1395348837209305</v>
      </c>
      <c r="C12" s="3">
        <f>B12/$J12</f>
        <v>0.52325581395348841</v>
      </c>
      <c r="D12" s="6">
        <f>E8*$J12</f>
        <v>2.7209302325581395</v>
      </c>
      <c r="E12" s="3">
        <f>D12/$J12</f>
        <v>0.45348837209302323</v>
      </c>
      <c r="F12" s="5">
        <f>G8*$J12</f>
        <v>0</v>
      </c>
      <c r="G12" s="3">
        <f>F12/$J12</f>
        <v>0</v>
      </c>
      <c r="H12" s="6">
        <f>I8*$J12</f>
        <v>0.13953488372093023</v>
      </c>
      <c r="I12" s="3">
        <f>H12/$J12</f>
        <v>2.3255813953488372E-2</v>
      </c>
      <c r="J12" s="10">
        <v>6</v>
      </c>
      <c r="K12" s="31">
        <f>J12/$J12</f>
        <v>1</v>
      </c>
      <c r="L12" s="38">
        <f>B12*B$4+D12*D$4+F12*F$4+H12*H$4</f>
        <v>4939.5348837209303</v>
      </c>
      <c r="M12" s="13">
        <f>SUMPRODUCT(B12:H12,B$5:H$5)</f>
        <v>7.0564784053156151</v>
      </c>
    </row>
    <row r="13" spans="1:14" x14ac:dyDescent="0.25">
      <c r="A13" s="39" t="s">
        <v>6</v>
      </c>
      <c r="B13" s="5">
        <f>SUM(B11:B12)</f>
        <v>13.554629223343571</v>
      </c>
      <c r="C13" s="3"/>
      <c r="D13" s="6">
        <f>SUM(D11:D12)</f>
        <v>4.0794207985958755</v>
      </c>
      <c r="E13" s="31"/>
      <c r="F13" s="5">
        <f>SUM(F11:F12)</f>
        <v>0.60377358490566035</v>
      </c>
      <c r="G13" s="3"/>
      <c r="H13" s="6">
        <f>SUM(H11:H12)</f>
        <v>3.7621763931548924</v>
      </c>
      <c r="I13" s="31"/>
      <c r="J13" s="2">
        <f>SUM(J11:J12)</f>
        <v>22</v>
      </c>
      <c r="K13" s="31"/>
      <c r="L13" s="31"/>
      <c r="M13" s="13">
        <f>SUM(M11:M12)</f>
        <v>31.293675170814268</v>
      </c>
    </row>
    <row r="14" spans="1:14" x14ac:dyDescent="0.25">
      <c r="A14" s="22" t="s">
        <v>16</v>
      </c>
      <c r="B14" s="32"/>
      <c r="C14" s="22"/>
      <c r="D14" s="22"/>
      <c r="E14" s="23"/>
      <c r="F14" s="21"/>
      <c r="G14" s="22"/>
      <c r="H14" s="22"/>
      <c r="I14" s="23"/>
      <c r="J14" s="21"/>
      <c r="K14" s="23"/>
      <c r="L14" s="23"/>
      <c r="M14" s="20"/>
    </row>
    <row r="15" spans="1:14" x14ac:dyDescent="0.25">
      <c r="A15" s="1" t="s">
        <v>0</v>
      </c>
      <c r="B15" s="8">
        <f>B7+B11</f>
        <v>44.915094339622641</v>
      </c>
      <c r="C15" s="3">
        <f>B15/$J15</f>
        <v>0.65094339622641506</v>
      </c>
      <c r="D15" s="9">
        <f>D7+D11</f>
        <v>5.8584905660377355</v>
      </c>
      <c r="E15" s="3">
        <f>D15/$J15</f>
        <v>8.4905660377358486E-2</v>
      </c>
      <c r="F15" s="8">
        <f>F7+F11</f>
        <v>2.6037735849056602</v>
      </c>
      <c r="G15" s="3">
        <f>F15/$J15</f>
        <v>3.7735849056603772E-2</v>
      </c>
      <c r="H15" s="9">
        <f>H7+H11</f>
        <v>15.622641509433961</v>
      </c>
      <c r="I15" s="3">
        <f>H15/$J15</f>
        <v>0.22641509433962262</v>
      </c>
      <c r="J15" s="8">
        <f>J7+J11</f>
        <v>69</v>
      </c>
      <c r="K15" s="31">
        <f>J15/$J15</f>
        <v>1</v>
      </c>
      <c r="L15" s="38">
        <f>B15*B$4+D15*D$4+F15*F$4+H15*H$4</f>
        <v>73166.037735849051</v>
      </c>
      <c r="M15" s="13">
        <f>SUMPRODUCT(B15:H15,B$5:H$5)</f>
        <v>104.52291105121293</v>
      </c>
    </row>
    <row r="16" spans="1:14" x14ac:dyDescent="0.25">
      <c r="A16" s="1" t="s">
        <v>1</v>
      </c>
      <c r="B16" s="8">
        <f>B8+B12</f>
        <v>25.63953488372093</v>
      </c>
      <c r="C16" s="3">
        <f>B16/$J16</f>
        <v>0.52325581395348841</v>
      </c>
      <c r="D16" s="9">
        <f>D8+D12</f>
        <v>22.220930232558139</v>
      </c>
      <c r="E16" s="3">
        <f>D16/$J16</f>
        <v>0.45348837209302323</v>
      </c>
      <c r="F16" s="8">
        <f>F8+F12</f>
        <v>0</v>
      </c>
      <c r="G16" s="3">
        <f>F16/$J16</f>
        <v>0</v>
      </c>
      <c r="H16" s="9">
        <f>H8+H12</f>
        <v>1.1395348837209303</v>
      </c>
      <c r="I16" s="3">
        <f>H16/$J16</f>
        <v>2.3255813953488372E-2</v>
      </c>
      <c r="J16" s="8">
        <f>J8+J12</f>
        <v>49</v>
      </c>
      <c r="K16" s="31">
        <f>J16/$J16</f>
        <v>1</v>
      </c>
      <c r="L16" s="38">
        <f>B16*B$4+D16*D$4+F16*F$4+H16*H$4</f>
        <v>40339.534883720931</v>
      </c>
      <c r="M16" s="13">
        <f>SUMPRODUCT(B16:H16,B$5:H$5)</f>
        <v>57.627906976744185</v>
      </c>
    </row>
    <row r="17" spans="1:13" x14ac:dyDescent="0.25">
      <c r="A17" s="39" t="s">
        <v>6</v>
      </c>
      <c r="B17" s="5">
        <f>SUM(B15:B16)</f>
        <v>70.554629223343568</v>
      </c>
      <c r="C17" s="14"/>
      <c r="D17" s="6">
        <f>SUM(D15:D16)</f>
        <v>28.079420798595876</v>
      </c>
      <c r="E17" s="31"/>
      <c r="F17" s="5">
        <f>SUM(F15:F16)</f>
        <v>2.6037735849056602</v>
      </c>
      <c r="G17" s="3"/>
      <c r="H17" s="6">
        <f>SUM(H15:H16)</f>
        <v>16.762176393154892</v>
      </c>
      <c r="I17" s="31"/>
      <c r="J17" s="2">
        <f>SUM(J15:J16)</f>
        <v>118</v>
      </c>
      <c r="K17" s="31"/>
      <c r="L17" s="31"/>
      <c r="M17" s="13">
        <f>SUM(M15:M16)</f>
        <v>162.15081802795711</v>
      </c>
    </row>
    <row r="18" spans="1:13" x14ac:dyDescent="0.25">
      <c r="A18" s="22" t="s">
        <v>14</v>
      </c>
      <c r="B18" s="21"/>
      <c r="C18" s="22"/>
      <c r="D18" s="22"/>
      <c r="E18" s="23"/>
      <c r="F18" s="21"/>
      <c r="G18" s="22"/>
      <c r="H18" s="22"/>
      <c r="I18" s="23"/>
      <c r="J18" s="21"/>
      <c r="K18" s="35"/>
      <c r="L18" s="35"/>
      <c r="M18" s="20"/>
    </row>
    <row r="19" spans="1:13" x14ac:dyDescent="0.25">
      <c r="A19" s="1" t="s">
        <v>0</v>
      </c>
      <c r="B19" s="17">
        <f>(M19-(H19*H$5))/B$5</f>
        <v>-11.762803234501348</v>
      </c>
      <c r="C19" s="3"/>
      <c r="D19" s="6"/>
      <c r="E19" s="31"/>
      <c r="F19" s="5"/>
      <c r="G19" s="3"/>
      <c r="H19" s="7">
        <v>12</v>
      </c>
      <c r="I19" s="31"/>
      <c r="J19" s="5">
        <f>SUM(B19,D19,F19,H19)</f>
        <v>0.23719676549865198</v>
      </c>
      <c r="K19" s="31"/>
      <c r="L19" s="38">
        <f>B19*B$4+D19*D$4+F19*F$4+H19*H$4</f>
        <v>16966.037735849059</v>
      </c>
      <c r="M19" s="13">
        <f>M11</f>
        <v>24.237196765498652</v>
      </c>
    </row>
    <row r="20" spans="1:13" x14ac:dyDescent="0.25">
      <c r="A20" s="1" t="s">
        <v>1</v>
      </c>
      <c r="B20" s="17">
        <f>(M20-(H20*H$5))/B$5</f>
        <v>-4.9435215946843849</v>
      </c>
      <c r="C20" s="3"/>
      <c r="D20" s="6"/>
      <c r="E20" s="31"/>
      <c r="F20" s="5"/>
      <c r="G20" s="3"/>
      <c r="H20" s="7">
        <v>4</v>
      </c>
      <c r="I20" s="31"/>
      <c r="J20" s="5">
        <f>SUM(B20,D20,F20,H20)</f>
        <v>-0.9435215946843849</v>
      </c>
      <c r="K20" s="31"/>
      <c r="L20" s="38">
        <f>B20*B$4+D20*D$4+F20*F$4+H20*H$4</f>
        <v>4939.5348837209312</v>
      </c>
      <c r="M20" s="13">
        <f>M12</f>
        <v>7.0564784053156151</v>
      </c>
    </row>
    <row r="21" spans="1:13" x14ac:dyDescent="0.25">
      <c r="A21" s="39" t="s">
        <v>6</v>
      </c>
      <c r="B21" s="5">
        <f>SUM(B19:B20)</f>
        <v>-16.706324829185732</v>
      </c>
      <c r="C21" s="4"/>
      <c r="D21" s="4"/>
      <c r="E21" s="30"/>
      <c r="F21" s="2"/>
      <c r="G21" s="4"/>
      <c r="H21" s="6">
        <f>SUM(H19:H20)</f>
        <v>16</v>
      </c>
      <c r="I21" s="30"/>
      <c r="J21" s="2"/>
      <c r="K21" s="30"/>
      <c r="L21" s="30"/>
      <c r="M21" s="13">
        <f>SUM(M19:M20)</f>
        <v>31.293675170814268</v>
      </c>
    </row>
    <row r="22" spans="1:13" x14ac:dyDescent="0.25">
      <c r="A22" s="22" t="s">
        <v>15</v>
      </c>
      <c r="B22" s="32"/>
      <c r="C22" s="22"/>
      <c r="D22" s="22"/>
      <c r="E22" s="23"/>
      <c r="F22" s="21"/>
      <c r="G22" s="22"/>
      <c r="H22" s="22"/>
      <c r="I22" s="23"/>
      <c r="J22" s="21"/>
      <c r="K22" s="23"/>
      <c r="L22" s="23"/>
      <c r="M22" s="20"/>
    </row>
    <row r="23" spans="1:13" x14ac:dyDescent="0.25">
      <c r="A23" s="1" t="s">
        <v>0</v>
      </c>
      <c r="B23" s="5">
        <f>B7+B19</f>
        <v>22.737196765498652</v>
      </c>
      <c r="C23" s="3">
        <f>B23/$J23</f>
        <v>0.42709229912409497</v>
      </c>
      <c r="D23" s="6">
        <f>D7+D19</f>
        <v>4.5</v>
      </c>
      <c r="E23" s="3">
        <f>D23/$J23</f>
        <v>8.4527365703002386E-2</v>
      </c>
      <c r="F23" s="5">
        <f>F7+F19</f>
        <v>2</v>
      </c>
      <c r="G23" s="3">
        <f>F23/$J23</f>
        <v>3.756771809022328E-2</v>
      </c>
      <c r="H23" s="6">
        <f>H7+H19</f>
        <v>24</v>
      </c>
      <c r="I23" s="3">
        <f>H23/$J23</f>
        <v>0.45081261708267933</v>
      </c>
      <c r="J23" s="5">
        <f>SUM(B23,D23,F23,H23)</f>
        <v>53.237196765498652</v>
      </c>
      <c r="K23" s="31">
        <f>J23/$J23</f>
        <v>1</v>
      </c>
      <c r="L23" s="38">
        <f>B23*B$4+D23*D$4+F23*F$4+H23*H$4</f>
        <v>73166.037735849066</v>
      </c>
      <c r="M23" s="13">
        <f>SUMPRODUCT(B23:H23,B$5:H$5)</f>
        <v>104.52291105121293</v>
      </c>
    </row>
    <row r="24" spans="1:13" x14ac:dyDescent="0.25">
      <c r="A24" s="1" t="s">
        <v>1</v>
      </c>
      <c r="B24" s="5">
        <f>B8+B20</f>
        <v>17.556478405315616</v>
      </c>
      <c r="C24" s="3">
        <f>B24/$J24</f>
        <v>0.41745003554783161</v>
      </c>
      <c r="D24" s="6">
        <f>D8+D20</f>
        <v>19.5</v>
      </c>
      <c r="E24" s="3">
        <f>D24/$J24</f>
        <v>0.46366221660478707</v>
      </c>
      <c r="F24" s="5">
        <f>F8+F20</f>
        <v>0</v>
      </c>
      <c r="G24" s="3">
        <f>F24/$J24</f>
        <v>0</v>
      </c>
      <c r="H24" s="6">
        <f>H8+H20</f>
        <v>5</v>
      </c>
      <c r="I24" s="3">
        <f>H24/$J24</f>
        <v>0.11888774784738131</v>
      </c>
      <c r="J24" s="5">
        <f>SUM(B24,D24,F24,H24)</f>
        <v>42.056478405315616</v>
      </c>
      <c r="K24" s="31">
        <f>J24/$J24</f>
        <v>1</v>
      </c>
      <c r="L24" s="38">
        <f>B24*B$4+D24*D$4+F24*F$4+H24*H$4</f>
        <v>40339.534883720931</v>
      </c>
      <c r="M24" s="13">
        <f>SUMPRODUCT(B24:H24,B$5:H$5)</f>
        <v>57.627906976744185</v>
      </c>
    </row>
    <row r="25" spans="1:13" x14ac:dyDescent="0.25">
      <c r="A25" s="39" t="s">
        <v>6</v>
      </c>
      <c r="B25" s="5">
        <f>SUM(B23:B24)</f>
        <v>40.293675170814268</v>
      </c>
      <c r="C25" s="3"/>
      <c r="D25" s="6">
        <f>SUM(D23:D24)</f>
        <v>24</v>
      </c>
      <c r="E25" s="31"/>
      <c r="F25" s="5">
        <f>SUM(F23:F24)</f>
        <v>2</v>
      </c>
      <c r="G25" s="3"/>
      <c r="H25" s="6">
        <f>SUM(H23:H24)</f>
        <v>29</v>
      </c>
      <c r="I25" s="31"/>
      <c r="J25" s="5">
        <f>SUM(J23:J24)</f>
        <v>95.293675170814268</v>
      </c>
      <c r="K25" s="31"/>
      <c r="L25" s="31"/>
      <c r="M25" s="13">
        <f>SUM(M23:M24)</f>
        <v>162.15081802795711</v>
      </c>
    </row>
    <row r="28" spans="1:13" x14ac:dyDescent="0.25">
      <c r="B28" s="16"/>
      <c r="C28" t="s">
        <v>9</v>
      </c>
    </row>
    <row r="29" spans="1:13" x14ac:dyDescent="0.25">
      <c r="B29" s="18"/>
      <c r="C29" t="s">
        <v>10</v>
      </c>
    </row>
  </sheetData>
  <mergeCells count="8">
    <mergeCell ref="M1:M2"/>
    <mergeCell ref="B1:E1"/>
    <mergeCell ref="F1:I1"/>
    <mergeCell ref="J1:K1"/>
    <mergeCell ref="B2:C2"/>
    <mergeCell ref="D2:E2"/>
    <mergeCell ref="F2:G2"/>
    <mergeCell ref="H2:I2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Wallace Roberts &amp; Todd,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Dobshinsky</dc:creator>
  <cp:lastModifiedBy>Irena Lazic</cp:lastModifiedBy>
  <cp:lastPrinted>2017-06-06T18:20:17Z</cp:lastPrinted>
  <dcterms:created xsi:type="dcterms:W3CDTF">2017-06-06T15:35:37Z</dcterms:created>
  <dcterms:modified xsi:type="dcterms:W3CDTF">2017-06-14T17:28:58Z</dcterms:modified>
</cp:coreProperties>
</file>